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lynch\Objective\blynch\objective-8008\Objects\"/>
    </mc:Choice>
  </mc:AlternateContent>
  <bookViews>
    <workbookView xWindow="480" yWindow="75" windowWidth="25320" windowHeight="12075" activeTab="1"/>
  </bookViews>
  <sheets>
    <sheet name="Instructions" sheetId="4" r:id="rId1"/>
    <sheet name="Input" sheetId="1" r:id="rId2"/>
    <sheet name="Worked example" sheetId="2" r:id="rId3"/>
  </sheets>
  <definedNames>
    <definedName name="_xlnm.Print_Area" localSheetId="1">Input!$A$1:$G$51</definedName>
    <definedName name="_xlnm.Print_Area" localSheetId="0">Instructions!$A$1:$K$26</definedName>
    <definedName name="_xlnm.Print_Area" localSheetId="2">'Worked example'!$A$1:$G$51</definedName>
  </definedNames>
  <calcPr calcId="152511"/>
</workbook>
</file>

<file path=xl/calcChain.xml><?xml version="1.0" encoding="utf-8"?>
<calcChain xmlns="http://schemas.openxmlformats.org/spreadsheetml/2006/main">
  <c r="I53" i="2" l="1"/>
  <c r="B14" i="2"/>
  <c r="E14" i="2" s="1"/>
  <c r="B16" i="2"/>
  <c r="B23" i="2"/>
  <c r="E23" i="2" s="1"/>
  <c r="B30" i="2"/>
  <c r="B28" i="2"/>
  <c r="E31" i="2" s="1"/>
  <c r="B35" i="2"/>
  <c r="B37" i="2" s="1"/>
  <c r="B38" i="2"/>
  <c r="E38" i="2" s="1"/>
  <c r="B42" i="2"/>
  <c r="B44" i="2" s="1"/>
  <c r="J53" i="2"/>
  <c r="F51" i="2" s="1"/>
  <c r="B15" i="2"/>
  <c r="B43" i="2"/>
  <c r="K53" i="1"/>
  <c r="C53" i="1" s="1"/>
  <c r="J53" i="1"/>
  <c r="B53" i="1" s="1"/>
  <c r="B53" i="2"/>
  <c r="F49" i="2"/>
  <c r="F44" i="2"/>
  <c r="C42" i="2"/>
  <c r="C44" i="2" s="1"/>
  <c r="F38" i="2"/>
  <c r="C38" i="2"/>
  <c r="F37" i="2"/>
  <c r="C35" i="2"/>
  <c r="C37" i="2" s="1"/>
  <c r="F31" i="2"/>
  <c r="F30" i="2"/>
  <c r="C30" i="2"/>
  <c r="C28" i="2"/>
  <c r="C31" i="2" s="1"/>
  <c r="F23" i="2"/>
  <c r="C23" i="2"/>
  <c r="F16" i="2"/>
  <c r="C16" i="2"/>
  <c r="C15" i="2"/>
  <c r="C14" i="2"/>
  <c r="F14" i="2" s="1"/>
  <c r="C42" i="1"/>
  <c r="C44" i="1" s="1"/>
  <c r="B42" i="1"/>
  <c r="B44" i="1" s="1"/>
  <c r="C38" i="1"/>
  <c r="B38" i="1"/>
  <c r="F37" i="1"/>
  <c r="C35" i="1"/>
  <c r="C37" i="1" s="1"/>
  <c r="B35" i="1"/>
  <c r="B37" i="1" s="1"/>
  <c r="C30" i="1"/>
  <c r="B30" i="1"/>
  <c r="C28" i="1"/>
  <c r="C31" i="1" s="1"/>
  <c r="B28" i="1"/>
  <c r="B31" i="1" s="1"/>
  <c r="C23" i="1"/>
  <c r="B23" i="1"/>
  <c r="C16" i="1"/>
  <c r="C48" i="1" s="1"/>
  <c r="C49" i="1" s="1"/>
  <c r="B16" i="1"/>
  <c r="B48" i="1" s="1"/>
  <c r="B49" i="1" s="1"/>
  <c r="C15" i="1"/>
  <c r="B15" i="1"/>
  <c r="C14" i="1"/>
  <c r="B14" i="1"/>
  <c r="C29" i="1"/>
  <c r="F49" i="1"/>
  <c r="F38" i="1"/>
  <c r="E49" i="1"/>
  <c r="F44" i="1"/>
  <c r="E44" i="1"/>
  <c r="E37" i="1"/>
  <c r="E38" i="1"/>
  <c r="F31" i="1"/>
  <c r="F30" i="1"/>
  <c r="E30" i="1"/>
  <c r="F23" i="1"/>
  <c r="E23" i="1"/>
  <c r="F16" i="1"/>
  <c r="E16" i="1"/>
  <c r="B43" i="1"/>
  <c r="E31" i="1"/>
  <c r="E14" i="1"/>
  <c r="C43" i="1"/>
  <c r="B36" i="1"/>
  <c r="C29" i="2" l="1"/>
  <c r="J51" i="2"/>
  <c r="C43" i="2"/>
  <c r="C48" i="2"/>
  <c r="C49" i="2" s="1"/>
  <c r="C36" i="2"/>
  <c r="F14" i="1"/>
  <c r="C36" i="1"/>
  <c r="B29" i="1"/>
  <c r="E16" i="2"/>
  <c r="B36" i="2"/>
  <c r="E30" i="2"/>
  <c r="K51" i="1"/>
  <c r="B48" i="2"/>
  <c r="B49" i="2" s="1"/>
  <c r="E37" i="2"/>
  <c r="J51" i="1"/>
  <c r="E51" i="1"/>
  <c r="E44" i="2"/>
  <c r="B29" i="2"/>
  <c r="C53" i="2"/>
  <c r="F51" i="1"/>
  <c r="E49" i="2" l="1"/>
  <c r="I51" i="2"/>
  <c r="E51" i="2" s="1"/>
</calcChain>
</file>

<file path=xl/sharedStrings.xml><?xml version="1.0" encoding="utf-8"?>
<sst xmlns="http://schemas.openxmlformats.org/spreadsheetml/2006/main" count="198" uniqueCount="113">
  <si>
    <t>Purpose</t>
  </si>
  <si>
    <t>General comment</t>
  </si>
  <si>
    <t>Not specified</t>
  </si>
  <si>
    <t>NA</t>
  </si>
  <si>
    <t>Liquid assets</t>
  </si>
  <si>
    <t>Funds invested with a group central treasury facility approved by the TEC</t>
  </si>
  <si>
    <t>No working capital deficit</t>
  </si>
  <si>
    <t>NCF operations&gt; any W.C deficit</t>
  </si>
  <si>
    <t>4 Profitability</t>
  </si>
  <si>
    <t>Any losses should not exceed 8% of total revenue</t>
  </si>
  <si>
    <t>Any losses should not exceed 30% of total equity</t>
  </si>
  <si>
    <t>Annual cash inflow from operations</t>
  </si>
  <si>
    <t>Annual cash outflow from operations</t>
  </si>
  <si>
    <t>6 Debt levels</t>
  </si>
  <si>
    <t>&lt;50%</t>
  </si>
  <si>
    <t>All green input fields for a given year must be entered before the file will calculate correctly.</t>
  </si>
  <si>
    <t>Forecast</t>
  </si>
  <si>
    <t>Instructions</t>
  </si>
  <si>
    <t>All green fields entered check</t>
  </si>
  <si>
    <t>Comments</t>
  </si>
  <si>
    <t>Prepaid student fees i.e. student fees in advance</t>
  </si>
  <si>
    <t>A928519</t>
  </si>
  <si>
    <t>Latest annual results</t>
  </si>
  <si>
    <t>Latest results</t>
  </si>
  <si>
    <t>Minimum PFS PASS/FAIL</t>
  </si>
  <si>
    <t>Financial ratio</t>
  </si>
  <si>
    <t>Input &amp; calculation fields</t>
  </si>
  <si>
    <t>1  Net tangible assets (NTA)</t>
  </si>
  <si>
    <t>Total equity</t>
  </si>
  <si>
    <t>Intangible assets</t>
  </si>
  <si>
    <t>Total revenue</t>
  </si>
  <si>
    <t>Total assets</t>
  </si>
  <si>
    <t>Ratio 1 - NTA/Total revenue</t>
  </si>
  <si>
    <t>Ratio 1b - NTA/Total tangible assets</t>
  </si>
  <si>
    <t>2 Liquid assets</t>
  </si>
  <si>
    <t>Unused portion of committed borrowing facilities with a term to run of more than one year</t>
  </si>
  <si>
    <t>Current assets</t>
  </si>
  <si>
    <t>Current liabilities</t>
  </si>
  <si>
    <t>Ratio 3 - Current assets/Current liabilities</t>
  </si>
  <si>
    <t xml:space="preserve">Ratio 2 - Liquid assets </t>
  </si>
  <si>
    <t>Net surplus after tax</t>
  </si>
  <si>
    <t>Net tangible assets</t>
  </si>
  <si>
    <t>Ratio 4 - Net surplus after tax/Total revenue</t>
  </si>
  <si>
    <t>Ratio 4b - Net surplus after tax/Total equity</t>
  </si>
  <si>
    <t>Total borrowing</t>
  </si>
  <si>
    <t>Overall risk assessment</t>
  </si>
  <si>
    <t>Input</t>
  </si>
  <si>
    <t>Net tangible assets amount</t>
  </si>
  <si>
    <t>Does working capital deficit exist and does it exceed annual net cashflow from operations (NCF)?</t>
  </si>
  <si>
    <t xml:space="preserve">http://www.tec.govt.nz/teo/working-with-teos/ptes/financial-viability/ </t>
  </si>
  <si>
    <t>The spreadsheet "Worked example" demonstrates how the calculations work</t>
  </si>
  <si>
    <t>Blue cells self calculate</t>
  </si>
  <si>
    <t>Financial ratios can only provide an overall health check of an organisation. While they are based on observable information from a PTE's accounting information other factors also contribute to financial risk, including management and governance capability, educational performance, strategic planning, and other internal and external environmental factors</t>
  </si>
  <si>
    <t>The material in this spreadsheet is copy righted and belongs to the TEC. Web site users may use this file but should acknowledge ownership in any external publications</t>
  </si>
  <si>
    <t>Model created by:  kf 3/2/15.  updated: 10/5/18</t>
  </si>
  <si>
    <t>As defined by Generally Accepted Accounting Practice (GAAP). Comes from the Statement of Financial Position. Shareholders current accounts are borrowing by a PTE. They are not equity</t>
  </si>
  <si>
    <t>As defined by GAAP.  It includes such items as goodwill</t>
  </si>
  <si>
    <t>From the Statement of Financial Performance. It includes all sources of revenue, including sales or other items making up Gross Profit</t>
  </si>
  <si>
    <t>As defined by GAAP. Comes from the Statement of Financial Position</t>
  </si>
  <si>
    <t>From the current liability item in the Statement of Financial Position. If there is no item in the accounts place a zero in the input cells</t>
  </si>
  <si>
    <t>Ratio calculated as NTA divided by total revenue</t>
  </si>
  <si>
    <t>Ratio calculated as NTA divided by total tangible assets (less pre-paid student fees), where total tangible assets is total assets less intangible assets</t>
  </si>
  <si>
    <t>Liquid assets = cash on hand plus readily liquefiable investments (commercial bills, government stock, shares where a ready market exists) less bank overdrafts</t>
  </si>
  <si>
    <t>To be used in the calculation the borrowing facility must be committed by the bank. The bank will usually charge extra for a committed facility. Exclude non committed general overdraft facilities</t>
  </si>
  <si>
    <t>To include amounts here TEC written approval is required. To gain approval the PTE must be part of a larger group of companies which operates a central treasury function, the amount invested must be available to the PTE on demand, the related entity must be financially viable, and the group must have sufficient funds to repay the PTE within 90 days</t>
  </si>
  <si>
    <t>From the Statement of Cashflows.  Where a cashflow statement is not prepared then total cash expenses (all sources) should be used. Exclude non-cash expenses, such as depreciation or amortisation, and other expense items not included in the Statement of Financial Performance, such as capital expenditure</t>
  </si>
  <si>
    <t>Ratio calculated as liquid assets plus unused committed bank borrowing facilities plus funds advanced to a central treasury function approved by TEC, all divided by annual cash outflow from operations</t>
  </si>
  <si>
    <t>As defined in GAAP</t>
  </si>
  <si>
    <t>This cell only calculates once cells B41-42 and C41-42 are entered</t>
  </si>
  <si>
    <t>Ratio calculated as current assets divided by current liabilities</t>
  </si>
  <si>
    <t>The provider fails the test if it has a working capital deficit and the size of the deficit exceeds cash generated from operations. Formula is (current liabilities-current assets)&lt;NCF operations. If there is a working capital deficit and NCF operations is negative then the provider automatically fails the test. Formula should then be over-ridden as FAIL</t>
  </si>
  <si>
    <t>From the Statement of Financial Performance</t>
  </si>
  <si>
    <t>From the Statement of Cashflows. If this is not available use total revenue from the Statement of Financial Performance</t>
  </si>
  <si>
    <t>From the Statement of Cashflows. Self calculates from the cashflow in cells B22 and C22</t>
  </si>
  <si>
    <t>Calculated as cash inflow from operations divided by cash outflow from operations</t>
  </si>
  <si>
    <t>Debt means long-term debt. It excludes the following current liabilities: trade creditors, accounts payable, tax payable, provisions or current liabilities that are unlikely to result in cash outflows, and student fees paid in advance. It includes, but is not limited to: term loans, issued bonds, the current portion of term loans, overdrafts, and shareholders current accounts</t>
  </si>
  <si>
    <t>Failure of any of the minimum financial ratio tests will lead to an overall fail result. This is because PTEs are expected to meet all the minimum standards</t>
  </si>
  <si>
    <t>The data is shown below to help demonstrate how the calculations operate. It is for illustrative purposes only</t>
  </si>
  <si>
    <t>Financial outcomes are the sum of a range of financial decisions</t>
  </si>
  <si>
    <t>Minimum standard</t>
  </si>
  <si>
    <t>Calculating the TEC financial ratios</t>
  </si>
  <si>
    <r>
      <t xml:space="preserve">Calculating the TEC financial ratios - </t>
    </r>
    <r>
      <rPr>
        <b/>
        <i/>
        <sz val="20"/>
        <color theme="1"/>
        <rFont val="Calibri"/>
        <family val="2"/>
        <scheme val="minor"/>
      </rPr>
      <t>Worked example</t>
    </r>
  </si>
  <si>
    <t>We require PTEs to meet all the minimum standards.  A fail in any one indicator will lead to a fail overall</t>
  </si>
  <si>
    <t>Columns E to F show whether the minimum TEC financial standards are met</t>
  </si>
  <si>
    <t>Our financial standards are a guide to what we consider to be adequate overall performance from our prudential perspective.  Each PTE should assess its own financial needs and operating parameters</t>
  </si>
  <si>
    <t xml:space="preserve">Enter your PTE's financial information in the green data entry fields (from Cell B9) </t>
  </si>
  <si>
    <t>PTEs can use this workbook to determine whether they meet our prudential financial standards</t>
  </si>
  <si>
    <t>Information on  our PTE financial viability requirements and process are on our website at</t>
  </si>
  <si>
    <t>All green input fields for a given year must be entered before the spreadsheet will calculate correctly</t>
  </si>
  <si>
    <t>How to complete the Input sheet</t>
  </si>
  <si>
    <t>To populate the "Input" spreadsheet you will need your PTE's latest set of annual accounts and forecast Statement of Financial Performance and Statement of Financial Position</t>
  </si>
  <si>
    <t>Calculated as cash inflow from operations less cash outflow from operations</t>
  </si>
  <si>
    <t>Net tangible assets have to be $50,000 or above</t>
  </si>
  <si>
    <t>From the Statement of Cash flows.  Where a cash flow statement is not prepared then total cash expenses (all sources) should be used. Exclude non-cash expenses, such as depreciation or amortisation, and other expense items not included in the Statement of Financial Performance, such as capital expenditure</t>
  </si>
  <si>
    <t>Does working capital deficit exist and does it exceed annual net cash flow from operations (NCF)?</t>
  </si>
  <si>
    <t>From the Statement of Cash flows. If this is not available use total revenue from the Statement of Financial Performance</t>
  </si>
  <si>
    <t>From the Statement of Cash flows. Self calculates from cells B22 and C22</t>
  </si>
  <si>
    <t>Net cash flow from operations</t>
  </si>
  <si>
    <t>Ratio 5 - Net Cash flow from operations</t>
  </si>
  <si>
    <t>Net tangible assets also have to be $50,000 or above</t>
  </si>
  <si>
    <t>3 Current ratio</t>
  </si>
  <si>
    <t xml:space="preserve">Working capital </t>
  </si>
  <si>
    <t>Annual net cash flows from operations</t>
  </si>
  <si>
    <t>5 Net cash flow from operations</t>
  </si>
  <si>
    <t>Self calculates from Net tangible assets in cells B16 and C16</t>
  </si>
  <si>
    <t>Self calculates from the Net tangible assets in cell B16 and C16</t>
  </si>
  <si>
    <t>Self calculates from the Total revenue figures in cell B11 and C11</t>
  </si>
  <si>
    <t>Self calculates as Current assets less Current liabilities (B26 less B27)</t>
  </si>
  <si>
    <t>Ratio 3 - Current ratio</t>
  </si>
  <si>
    <t>Annual net cashflows from operations</t>
  </si>
  <si>
    <t>Working capital</t>
  </si>
  <si>
    <t>Ratio 6 - Debt/Debt plus Net tangible assets</t>
  </si>
  <si>
    <t>Read the "Instructions" spreadsheet, then enter your PTE's financial information in the green data entry fields below (Cell C9 onward) to complete the calculations.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</si>
</sst>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64" formatCode="#,##0_ ;[Red]\-#,##0\ "/>
    <numFmt numFmtId="165" formatCode="0.0%"/>
  </numFmts>
  <fonts count="13" x14ac:knownFonts="1">
    <font>
      <sz val="11"/>
      <color theme="1"/>
      <name val="Calibri"/>
      <family val="2"/>
      <scheme val="minor"/>
    </font>
    <font>
      <b/>
      <sz val="11"/>
      <color theme="1"/>
      <name val="Calibri"/>
      <family val="2"/>
      <scheme val="minor"/>
    </font>
    <font>
      <sz val="10"/>
      <color theme="1"/>
      <name val="Calibri"/>
      <family val="2"/>
      <scheme val="minor"/>
    </font>
    <font>
      <sz val="20"/>
      <color theme="1"/>
      <name val="Calibri"/>
      <family val="2"/>
      <scheme val="minor"/>
    </font>
    <font>
      <sz val="14"/>
      <color theme="1"/>
      <name val="Calibri"/>
      <family val="2"/>
      <scheme val="minor"/>
    </font>
    <font>
      <sz val="12"/>
      <color theme="1"/>
      <name val="Calibri"/>
      <family val="2"/>
      <scheme val="minor"/>
    </font>
    <font>
      <i/>
      <sz val="11"/>
      <color theme="1"/>
      <name val="Calibri"/>
      <family val="2"/>
      <scheme val="minor"/>
    </font>
    <font>
      <sz val="10.5"/>
      <color theme="1"/>
      <name val="Calibri"/>
      <family val="2"/>
      <scheme val="minor"/>
    </font>
    <font>
      <b/>
      <sz val="20"/>
      <color theme="1"/>
      <name val="Calibri"/>
      <family val="2"/>
      <scheme val="minor"/>
    </font>
    <font>
      <b/>
      <sz val="12"/>
      <color theme="1"/>
      <name val="Calibri"/>
      <family val="2"/>
      <scheme val="minor"/>
    </font>
    <font>
      <sz val="12"/>
      <color rgb="FF0070C0"/>
      <name val="Calibri"/>
      <family val="2"/>
      <scheme val="minor"/>
    </font>
    <font>
      <u/>
      <sz val="11"/>
      <color theme="10"/>
      <name val="Calibri"/>
      <family val="2"/>
      <scheme val="minor"/>
    </font>
    <font>
      <b/>
      <i/>
      <sz val="20"/>
      <color theme="1"/>
      <name val="Calibri"/>
      <family val="2"/>
      <scheme val="minor"/>
    </font>
  </fonts>
  <fills count="11">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rgb="FF92D050"/>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FFFF00"/>
        <bgColor indexed="64"/>
      </patternFill>
    </fill>
  </fills>
  <borders count="32">
    <border>
      <left/>
      <right/>
      <top/>
      <bottom/>
      <diagonal/>
    </border>
    <border>
      <left style="dashed">
        <color auto="1"/>
      </left>
      <right style="thin">
        <color auto="1"/>
      </right>
      <top style="thin">
        <color auto="1"/>
      </top>
      <bottom style="dashed">
        <color auto="1"/>
      </bottom>
      <diagonal/>
    </border>
    <border>
      <left style="thin">
        <color auto="1"/>
      </left>
      <right style="thin">
        <color auto="1"/>
      </right>
      <top style="thin">
        <color auto="1"/>
      </top>
      <bottom/>
      <diagonal/>
    </border>
    <border>
      <left style="thin">
        <color auto="1"/>
      </left>
      <right/>
      <top/>
      <bottom/>
      <diagonal/>
    </border>
    <border>
      <left style="dashed">
        <color auto="1"/>
      </left>
      <right style="thin">
        <color auto="1"/>
      </right>
      <top style="dashed">
        <color auto="1"/>
      </top>
      <bottom style="dashed">
        <color auto="1"/>
      </bottom>
      <diagonal/>
    </border>
    <border>
      <left style="thin">
        <color auto="1"/>
      </left>
      <right style="thin">
        <color auto="1"/>
      </right>
      <top/>
      <bottom/>
      <diagonal/>
    </border>
    <border>
      <left style="dashed">
        <color auto="1"/>
      </left>
      <right style="thin">
        <color auto="1"/>
      </right>
      <top style="dashed">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style="dotted">
        <color auto="1"/>
      </left>
      <right style="dotted">
        <color auto="1"/>
      </right>
      <top style="dotted">
        <color auto="1"/>
      </top>
      <bottom style="dotted">
        <color auto="1"/>
      </bottom>
      <diagonal/>
    </border>
    <border>
      <left/>
      <right style="thin">
        <color auto="1"/>
      </right>
      <top style="thin">
        <color auto="1"/>
      </top>
      <bottom/>
      <diagonal/>
    </border>
    <border>
      <left/>
      <right/>
      <top style="thin">
        <color auto="1"/>
      </top>
      <bottom/>
      <diagonal/>
    </border>
    <border>
      <left/>
      <right style="dashed">
        <color auto="1"/>
      </right>
      <top style="thin">
        <color auto="1"/>
      </top>
      <bottom style="dashed">
        <color auto="1"/>
      </bottom>
      <diagonal/>
    </border>
    <border>
      <left/>
      <right style="dashed">
        <color auto="1"/>
      </right>
      <top style="dashed">
        <color auto="1"/>
      </top>
      <bottom style="dashed">
        <color auto="1"/>
      </bottom>
      <diagonal/>
    </border>
    <border>
      <left/>
      <right style="dashed">
        <color auto="1"/>
      </right>
      <top style="dashed">
        <color auto="1"/>
      </top>
      <bottom/>
      <diagonal/>
    </border>
    <border>
      <left/>
      <right style="dotted">
        <color auto="1"/>
      </right>
      <top style="thin">
        <color auto="1"/>
      </top>
      <bottom style="dotted">
        <color auto="1"/>
      </bottom>
      <diagonal/>
    </border>
    <border>
      <left/>
      <right style="dotted">
        <color auto="1"/>
      </right>
      <top style="dotted">
        <color auto="1"/>
      </top>
      <bottom style="thin">
        <color auto="1"/>
      </bottom>
      <diagonal/>
    </border>
    <border>
      <left/>
      <right style="dashed">
        <color auto="1"/>
      </right>
      <top style="thin">
        <color auto="1"/>
      </top>
      <bottom style="thin">
        <color auto="1"/>
      </bottom>
      <diagonal/>
    </border>
    <border>
      <left/>
      <right style="dotted">
        <color auto="1"/>
      </right>
      <top style="dotted">
        <color auto="1"/>
      </top>
      <bottom style="dotted">
        <color auto="1"/>
      </bottom>
      <diagonal/>
    </border>
    <border>
      <left style="dashed">
        <color auto="1"/>
      </left>
      <right/>
      <top style="thin">
        <color auto="1"/>
      </top>
      <bottom style="dashed">
        <color auto="1"/>
      </bottom>
      <diagonal/>
    </border>
    <border>
      <left style="dashed">
        <color auto="1"/>
      </left>
      <right/>
      <top style="dashed">
        <color auto="1"/>
      </top>
      <bottom style="dashed">
        <color auto="1"/>
      </bottom>
      <diagonal/>
    </border>
    <border>
      <left style="dashed">
        <color auto="1"/>
      </left>
      <right/>
      <top style="dashed">
        <color auto="1"/>
      </top>
      <bottom/>
      <diagonal/>
    </border>
    <border>
      <left style="dotted">
        <color auto="1"/>
      </left>
      <right/>
      <top style="thin">
        <color auto="1"/>
      </top>
      <bottom style="dotted">
        <color auto="1"/>
      </bottom>
      <diagonal/>
    </border>
    <border>
      <left style="dotted">
        <color auto="1"/>
      </left>
      <right/>
      <top style="dotted">
        <color auto="1"/>
      </top>
      <bottom style="thin">
        <color auto="1"/>
      </bottom>
      <diagonal/>
    </border>
    <border>
      <left style="dashed">
        <color auto="1"/>
      </left>
      <right/>
      <top style="thin">
        <color auto="1"/>
      </top>
      <bottom style="thin">
        <color auto="1"/>
      </bottom>
      <diagonal/>
    </border>
  </borders>
  <cellStyleXfs count="2">
    <xf numFmtId="0" fontId="0" fillId="0" borderId="0"/>
    <xf numFmtId="0" fontId="11" fillId="0" borderId="0" applyNumberFormat="0" applyFill="0" applyBorder="0" applyAlignment="0" applyProtection="0"/>
  </cellStyleXfs>
  <cellXfs count="116">
    <xf numFmtId="0" fontId="0" fillId="0" borderId="0" xfId="0"/>
    <xf numFmtId="0" fontId="1" fillId="0" borderId="0" xfId="0" applyFont="1"/>
    <xf numFmtId="0" fontId="2" fillId="0" borderId="0" xfId="0" applyFont="1" applyFill="1"/>
    <xf numFmtId="0" fontId="0" fillId="0" borderId="0" xfId="0" applyFont="1"/>
    <xf numFmtId="0" fontId="3" fillId="0" borderId="0" xfId="0" applyFont="1"/>
    <xf numFmtId="0" fontId="0" fillId="0" borderId="0" xfId="0" applyFill="1" applyBorder="1" applyAlignment="1">
      <alignment horizontal="center" vertical="center" wrapText="1"/>
    </xf>
    <xf numFmtId="165" fontId="0" fillId="6" borderId="8" xfId="0" applyNumberFormat="1" applyFill="1" applyBorder="1" applyAlignment="1">
      <alignment horizontal="right" vertical="center" wrapText="1"/>
    </xf>
    <xf numFmtId="165" fontId="0" fillId="6" borderId="10" xfId="0" applyNumberFormat="1" applyFill="1" applyBorder="1" applyAlignment="1">
      <alignment horizontal="right" vertical="center" wrapText="1"/>
    </xf>
    <xf numFmtId="164" fontId="0" fillId="6" borderId="10" xfId="0" applyNumberFormat="1" applyFill="1" applyBorder="1" applyAlignment="1">
      <alignment horizontal="right" vertical="center" wrapText="1"/>
    </xf>
    <xf numFmtId="0" fontId="0" fillId="8" borderId="10" xfId="0" applyFill="1" applyBorder="1" applyAlignment="1">
      <alignment horizontal="center" vertical="center" wrapText="1"/>
    </xf>
    <xf numFmtId="0" fontId="4" fillId="0" borderId="0" xfId="0" applyFont="1" applyFill="1" applyBorder="1"/>
    <xf numFmtId="0" fontId="0" fillId="0" borderId="0" xfId="0" applyFill="1" applyBorder="1"/>
    <xf numFmtId="0" fontId="7" fillId="0" borderId="0" xfId="0" applyFont="1"/>
    <xf numFmtId="0" fontId="0" fillId="0" borderId="16" xfId="0" applyBorder="1"/>
    <xf numFmtId="0" fontId="2" fillId="10" borderId="0" xfId="0" applyFont="1" applyFill="1"/>
    <xf numFmtId="0" fontId="0" fillId="10" borderId="0" xfId="0" applyFill="1"/>
    <xf numFmtId="0" fontId="0" fillId="0" borderId="0" xfId="0" applyBorder="1"/>
    <xf numFmtId="0" fontId="0" fillId="0" borderId="0" xfId="0" applyBorder="1" applyAlignment="1">
      <alignment horizontal="right"/>
    </xf>
    <xf numFmtId="0" fontId="8" fillId="0" borderId="0" xfId="0" applyFont="1"/>
    <xf numFmtId="0" fontId="5" fillId="0" borderId="0" xfId="0" applyFont="1"/>
    <xf numFmtId="0" fontId="9" fillId="0" borderId="0" xfId="0" applyFont="1"/>
    <xf numFmtId="0" fontId="5" fillId="0" borderId="0" xfId="0" applyFont="1" applyAlignment="1">
      <alignment horizontal="center"/>
    </xf>
    <xf numFmtId="0" fontId="10" fillId="0" borderId="0" xfId="0" applyFont="1" applyFill="1"/>
    <xf numFmtId="0" fontId="10" fillId="0" borderId="0" xfId="0" applyFont="1"/>
    <xf numFmtId="0" fontId="5" fillId="0" borderId="0" xfId="0" applyFont="1" applyFill="1"/>
    <xf numFmtId="0" fontId="5" fillId="0" borderId="0" xfId="0" applyFont="1" applyAlignment="1">
      <alignment horizontal="center" vertical="top"/>
    </xf>
    <xf numFmtId="0" fontId="5" fillId="0" borderId="0" xfId="0" applyFont="1" applyAlignment="1">
      <alignment horizontal="left" wrapText="1"/>
    </xf>
    <xf numFmtId="0" fontId="4" fillId="3" borderId="9" xfId="0" applyFont="1" applyFill="1" applyBorder="1"/>
    <xf numFmtId="0" fontId="0" fillId="0" borderId="5" xfId="0" applyBorder="1"/>
    <xf numFmtId="0" fontId="0" fillId="0" borderId="5" xfId="0" applyBorder="1" applyAlignment="1">
      <alignment wrapText="1"/>
    </xf>
    <xf numFmtId="0" fontId="0" fillId="0" borderId="5" xfId="0" applyFont="1" applyBorder="1" applyAlignment="1">
      <alignment wrapText="1"/>
    </xf>
    <xf numFmtId="0" fontId="0" fillId="0" borderId="7" xfId="0" applyBorder="1" applyAlignment="1">
      <alignment wrapText="1"/>
    </xf>
    <xf numFmtId="0" fontId="0" fillId="4" borderId="5" xfId="0" applyFill="1" applyBorder="1" applyAlignment="1">
      <alignment wrapText="1"/>
    </xf>
    <xf numFmtId="0" fontId="0" fillId="6" borderId="10" xfId="0" applyFill="1" applyBorder="1" applyAlignment="1">
      <alignment wrapText="1"/>
    </xf>
    <xf numFmtId="0" fontId="0" fillId="6" borderId="7" xfId="0" applyFill="1" applyBorder="1" applyAlignment="1">
      <alignment wrapText="1"/>
    </xf>
    <xf numFmtId="0" fontId="4" fillId="3" borderId="5" xfId="0" applyFont="1" applyFill="1" applyBorder="1"/>
    <xf numFmtId="0" fontId="0" fillId="0" borderId="2" xfId="0" applyBorder="1" applyAlignment="1">
      <alignment wrapText="1"/>
    </xf>
    <xf numFmtId="0" fontId="4" fillId="2" borderId="2" xfId="0" applyFont="1" applyFill="1" applyBorder="1" applyAlignment="1">
      <alignment horizontal="left" wrapText="1"/>
    </xf>
    <xf numFmtId="0" fontId="5" fillId="2" borderId="2" xfId="0" applyFont="1" applyFill="1" applyBorder="1" applyAlignment="1">
      <alignment horizontal="left" wrapText="1"/>
    </xf>
    <xf numFmtId="0" fontId="0" fillId="0" borderId="0" xfId="0" applyAlignment="1">
      <alignment horizontal="left"/>
    </xf>
    <xf numFmtId="0" fontId="4" fillId="2" borderId="5" xfId="0" applyFont="1" applyFill="1" applyBorder="1" applyAlignment="1">
      <alignment horizontal="left" wrapText="1"/>
    </xf>
    <xf numFmtId="0" fontId="5" fillId="2" borderId="10" xfId="0" applyFont="1" applyFill="1" applyBorder="1" applyAlignment="1">
      <alignment horizontal="left" wrapText="1"/>
    </xf>
    <xf numFmtId="0" fontId="5" fillId="2" borderId="5" xfId="0" applyFont="1" applyFill="1" applyBorder="1" applyAlignment="1">
      <alignment horizontal="left" wrapText="1"/>
    </xf>
    <xf numFmtId="0" fontId="11" fillId="0" borderId="0" xfId="1"/>
    <xf numFmtId="0" fontId="2" fillId="0" borderId="0" xfId="0" applyFont="1" applyAlignment="1">
      <alignment vertical="center"/>
    </xf>
    <xf numFmtId="0" fontId="5" fillId="2" borderId="11" xfId="0" applyFont="1" applyFill="1" applyBorder="1" applyAlignment="1">
      <alignment horizontal="left" wrapText="1"/>
    </xf>
    <xf numFmtId="165" fontId="0" fillId="6" borderId="9" xfId="0" applyNumberFormat="1" applyFill="1" applyBorder="1" applyAlignment="1">
      <alignment horizontal="right" vertical="center" wrapText="1"/>
    </xf>
    <xf numFmtId="164" fontId="0" fillId="6" borderId="13" xfId="0" applyNumberFormat="1" applyFill="1" applyBorder="1" applyAlignment="1">
      <alignment horizontal="right" vertical="center" wrapText="1"/>
    </xf>
    <xf numFmtId="165" fontId="0" fillId="6" borderId="13" xfId="0" applyNumberFormat="1" applyFill="1" applyBorder="1" applyAlignment="1">
      <alignment horizontal="right" vertical="center" wrapText="1"/>
    </xf>
    <xf numFmtId="0" fontId="0" fillId="0" borderId="25" xfId="0" applyBorder="1"/>
    <xf numFmtId="0" fontId="4" fillId="0" borderId="5" xfId="0" applyFont="1" applyFill="1" applyBorder="1"/>
    <xf numFmtId="0" fontId="6" fillId="0" borderId="5" xfId="0" applyFont="1" applyBorder="1"/>
    <xf numFmtId="0" fontId="5" fillId="2" borderId="11" xfId="0" applyFont="1" applyFill="1" applyBorder="1" applyAlignment="1">
      <alignment horizontal="left" wrapText="1"/>
    </xf>
    <xf numFmtId="0" fontId="0" fillId="0" borderId="0" xfId="0" applyAlignment="1">
      <alignment horizontal="right"/>
    </xf>
    <xf numFmtId="0" fontId="0" fillId="0" borderId="0" xfId="0" applyAlignment="1" applyProtection="1">
      <alignment horizontal="right"/>
    </xf>
    <xf numFmtId="3" fontId="0" fillId="5" borderId="19" xfId="0" applyNumberFormat="1" applyFill="1" applyBorder="1" applyAlignment="1" applyProtection="1">
      <alignment horizontal="right" vertical="center" wrapText="1"/>
      <protection locked="0"/>
    </xf>
    <xf numFmtId="3" fontId="0" fillId="5" borderId="1" xfId="0" applyNumberFormat="1" applyFill="1" applyBorder="1" applyAlignment="1" applyProtection="1">
      <alignment horizontal="right" vertical="center" wrapText="1"/>
      <protection locked="0"/>
    </xf>
    <xf numFmtId="0" fontId="0" fillId="0" borderId="0" xfId="0" applyFill="1" applyBorder="1" applyAlignment="1" applyProtection="1">
      <alignment horizontal="right" vertical="center" wrapText="1"/>
    </xf>
    <xf numFmtId="3" fontId="0" fillId="5" borderId="20" xfId="0" applyNumberFormat="1" applyFill="1" applyBorder="1" applyAlignment="1" applyProtection="1">
      <alignment horizontal="right" vertical="center" wrapText="1"/>
      <protection locked="0"/>
    </xf>
    <xf numFmtId="3" fontId="0" fillId="5" borderId="4" xfId="0" applyNumberFormat="1" applyFill="1" applyBorder="1" applyAlignment="1" applyProtection="1">
      <alignment horizontal="right" vertical="center" wrapText="1"/>
      <protection locked="0"/>
    </xf>
    <xf numFmtId="0" fontId="0" fillId="0" borderId="0" xfId="0" applyFill="1" applyAlignment="1" applyProtection="1">
      <alignment horizontal="right" vertical="center" wrapText="1"/>
    </xf>
    <xf numFmtId="164" fontId="0" fillId="5" borderId="20" xfId="0" applyNumberFormat="1" applyFill="1" applyBorder="1" applyAlignment="1" applyProtection="1">
      <alignment horizontal="right" vertical="center" wrapText="1"/>
      <protection locked="0"/>
    </xf>
    <xf numFmtId="164" fontId="0" fillId="5" borderId="4" xfId="0" applyNumberFormat="1" applyFill="1" applyBorder="1" applyAlignment="1" applyProtection="1">
      <alignment horizontal="right" vertical="center" wrapText="1"/>
      <protection locked="0"/>
    </xf>
    <xf numFmtId="164" fontId="0" fillId="5" borderId="21" xfId="0" applyNumberFormat="1" applyFill="1" applyBorder="1" applyAlignment="1" applyProtection="1">
      <alignment horizontal="right" vertical="center" wrapText="1"/>
      <protection locked="0"/>
    </xf>
    <xf numFmtId="164" fontId="0" fillId="5" borderId="6" xfId="0" applyNumberFormat="1" applyFill="1" applyBorder="1" applyAlignment="1" applyProtection="1">
      <alignment horizontal="right" vertical="center" wrapText="1"/>
      <protection locked="0"/>
    </xf>
    <xf numFmtId="164" fontId="0" fillId="5" borderId="22" xfId="0" applyNumberFormat="1" applyFill="1" applyBorder="1" applyAlignment="1" applyProtection="1">
      <alignment horizontal="right" vertical="center" wrapText="1"/>
      <protection locked="0"/>
    </xf>
    <xf numFmtId="164" fontId="0" fillId="5" borderId="23" xfId="0" applyNumberFormat="1" applyFill="1" applyBorder="1" applyAlignment="1" applyProtection="1">
      <alignment horizontal="right" vertical="center" wrapText="1"/>
      <protection locked="0"/>
    </xf>
    <xf numFmtId="164" fontId="0" fillId="9" borderId="18" xfId="0" applyNumberFormat="1" applyFill="1" applyBorder="1" applyAlignment="1">
      <alignment horizontal="right" vertical="center" wrapText="1"/>
    </xf>
    <xf numFmtId="164" fontId="0" fillId="5" borderId="24" xfId="0" applyNumberFormat="1" applyFill="1" applyBorder="1" applyAlignment="1" applyProtection="1">
      <alignment horizontal="right" vertical="center" wrapText="1"/>
      <protection locked="0"/>
    </xf>
    <xf numFmtId="164" fontId="0" fillId="9" borderId="0" xfId="0" applyNumberFormat="1" applyFill="1" applyBorder="1" applyAlignment="1">
      <alignment horizontal="right" vertical="center" wrapText="1"/>
    </xf>
    <xf numFmtId="164" fontId="0" fillId="9" borderId="9" xfId="0" applyNumberFormat="1" applyFill="1" applyBorder="1" applyAlignment="1">
      <alignment horizontal="right" vertical="center" wrapText="1"/>
    </xf>
    <xf numFmtId="9" fontId="0" fillId="7" borderId="10" xfId="0" applyNumberFormat="1" applyFill="1" applyBorder="1" applyAlignment="1" applyProtection="1">
      <alignment horizontal="right" vertical="center" wrapText="1"/>
    </xf>
    <xf numFmtId="6" fontId="0" fillId="7" borderId="7" xfId="0" applyNumberFormat="1" applyFill="1" applyBorder="1" applyAlignment="1" applyProtection="1">
      <alignment horizontal="right" vertical="center" wrapText="1"/>
    </xf>
    <xf numFmtId="9" fontId="0" fillId="7" borderId="7" xfId="0" applyNumberFormat="1" applyFill="1" applyBorder="1" applyAlignment="1" applyProtection="1">
      <alignment horizontal="right" vertical="center" wrapText="1"/>
    </xf>
    <xf numFmtId="0" fontId="0" fillId="6" borderId="10" xfId="0" applyFill="1" applyBorder="1" applyAlignment="1">
      <alignment horizontal="right" vertical="center" wrapText="1"/>
    </xf>
    <xf numFmtId="0" fontId="4" fillId="3" borderId="8" xfId="0" applyFont="1" applyFill="1" applyBorder="1"/>
    <xf numFmtId="0" fontId="0" fillId="0" borderId="8" xfId="0" applyBorder="1" applyAlignment="1">
      <alignment horizontal="right"/>
    </xf>
    <xf numFmtId="0" fontId="0" fillId="0" borderId="11" xfId="0" applyBorder="1" applyAlignment="1">
      <alignment horizontal="right"/>
    </xf>
    <xf numFmtId="3" fontId="0" fillId="5" borderId="26" xfId="0" applyNumberFormat="1" applyFill="1" applyBorder="1" applyAlignment="1" applyProtection="1">
      <alignment horizontal="right" vertical="center" wrapText="1"/>
      <protection locked="0"/>
    </xf>
    <xf numFmtId="3" fontId="0" fillId="5" borderId="27" xfId="0" applyNumberFormat="1" applyFill="1" applyBorder="1" applyAlignment="1" applyProtection="1">
      <alignment horizontal="right" vertical="center" wrapText="1"/>
      <protection locked="0"/>
    </xf>
    <xf numFmtId="164" fontId="0" fillId="5" borderId="28" xfId="0" applyNumberFormat="1" applyFill="1" applyBorder="1" applyAlignment="1" applyProtection="1">
      <alignment horizontal="right" vertical="center" wrapText="1"/>
      <protection locked="0"/>
    </xf>
    <xf numFmtId="164" fontId="0" fillId="5" borderId="29" xfId="0" applyNumberFormat="1" applyFill="1" applyBorder="1" applyAlignment="1" applyProtection="1">
      <alignment horizontal="right" vertical="center" wrapText="1"/>
      <protection locked="0"/>
    </xf>
    <xf numFmtId="164" fontId="0" fillId="5" borderId="30" xfId="0" applyNumberFormat="1" applyFill="1" applyBorder="1" applyAlignment="1" applyProtection="1">
      <alignment horizontal="right" vertical="center" wrapText="1"/>
      <protection locked="0"/>
    </xf>
    <xf numFmtId="164" fontId="0" fillId="9" borderId="14" xfId="0" applyNumberFormat="1" applyFill="1" applyBorder="1" applyAlignment="1">
      <alignment horizontal="right" vertical="center" wrapText="1"/>
    </xf>
    <xf numFmtId="0" fontId="0" fillId="6" borderId="13" xfId="0" applyFill="1" applyBorder="1" applyAlignment="1">
      <alignment horizontal="right" vertical="center" wrapText="1"/>
    </xf>
    <xf numFmtId="164" fontId="0" fillId="5" borderId="31" xfId="0" applyNumberFormat="1" applyFill="1" applyBorder="1" applyAlignment="1" applyProtection="1">
      <alignment horizontal="right" vertical="center" wrapText="1"/>
      <protection locked="0"/>
    </xf>
    <xf numFmtId="164" fontId="0" fillId="9" borderId="8" xfId="0" applyNumberFormat="1" applyFill="1" applyBorder="1" applyAlignment="1">
      <alignment horizontal="right" vertical="center" wrapText="1"/>
    </xf>
    <xf numFmtId="165" fontId="0" fillId="6" borderId="12" xfId="0" applyNumberFormat="1" applyFill="1" applyBorder="1" applyAlignment="1">
      <alignment horizontal="right" vertical="center" wrapText="1"/>
    </xf>
    <xf numFmtId="0" fontId="0" fillId="0" borderId="2" xfId="0" applyBorder="1" applyAlignment="1" applyProtection="1">
      <alignment horizontal="right"/>
    </xf>
    <xf numFmtId="0" fontId="0" fillId="0" borderId="5" xfId="0" applyBorder="1" applyAlignment="1" applyProtection="1">
      <alignment horizontal="right"/>
    </xf>
    <xf numFmtId="0" fontId="0" fillId="0" borderId="5" xfId="0" applyFill="1" applyBorder="1" applyAlignment="1" applyProtection="1">
      <alignment horizontal="right" vertical="center" wrapText="1"/>
    </xf>
    <xf numFmtId="0" fontId="0" fillId="0" borderId="3" xfId="0" applyBorder="1" applyAlignment="1" applyProtection="1">
      <alignment horizontal="center"/>
    </xf>
    <xf numFmtId="0" fontId="0" fillId="0" borderId="0" xfId="0" applyBorder="1" applyAlignment="1" applyProtection="1">
      <alignment horizontal="center"/>
    </xf>
    <xf numFmtId="0" fontId="0" fillId="0" borderId="3" xfId="0" applyFill="1" applyBorder="1" applyAlignment="1" applyProtection="1">
      <alignment horizontal="center" vertical="center" wrapText="1"/>
    </xf>
    <xf numFmtId="0" fontId="0" fillId="0" borderId="0" xfId="0" applyFill="1" applyBorder="1" applyAlignment="1" applyProtection="1">
      <alignment horizontal="center" vertical="center" wrapText="1"/>
    </xf>
    <xf numFmtId="0" fontId="0" fillId="8" borderId="2" xfId="0" applyFill="1" applyBorder="1" applyAlignment="1" applyProtection="1">
      <alignment horizontal="center" vertical="center" wrapText="1"/>
    </xf>
    <xf numFmtId="0" fontId="0" fillId="8" borderId="14" xfId="0" applyFill="1" applyBorder="1" applyAlignment="1" applyProtection="1">
      <alignment horizontal="center" vertical="center" wrapText="1"/>
    </xf>
    <xf numFmtId="0" fontId="0" fillId="8" borderId="10" xfId="0" applyFill="1" applyBorder="1" applyAlignment="1" applyProtection="1">
      <alignment horizontal="center" vertical="center" wrapText="1"/>
    </xf>
    <xf numFmtId="0" fontId="0" fillId="8" borderId="9" xfId="0" applyFill="1" applyBorder="1" applyAlignment="1" applyProtection="1">
      <alignment horizontal="center" vertical="center" wrapText="1"/>
    </xf>
    <xf numFmtId="0" fontId="0" fillId="8" borderId="7" xfId="0" applyFill="1" applyBorder="1" applyAlignment="1" applyProtection="1">
      <alignment horizontal="center" vertical="center" wrapText="1"/>
    </xf>
    <xf numFmtId="0" fontId="0" fillId="8" borderId="12" xfId="0" applyFill="1" applyBorder="1" applyAlignment="1" applyProtection="1">
      <alignment horizontal="center" vertical="center" wrapText="1"/>
    </xf>
    <xf numFmtId="0" fontId="0" fillId="8" borderId="11" xfId="0" applyFill="1" applyBorder="1" applyAlignment="1" applyProtection="1">
      <alignment horizontal="center" vertical="center" wrapText="1"/>
    </xf>
    <xf numFmtId="0" fontId="0" fillId="8" borderId="8" xfId="0" applyFill="1" applyBorder="1" applyAlignment="1" applyProtection="1">
      <alignment horizontal="center" vertical="center" wrapText="1"/>
    </xf>
    <xf numFmtId="0" fontId="0" fillId="0" borderId="17" xfId="0" applyBorder="1" applyAlignment="1" applyProtection="1">
      <alignment horizontal="center"/>
    </xf>
    <xf numFmtId="0" fontId="0" fillId="0" borderId="9" xfId="0" applyBorder="1" applyAlignment="1" applyProtection="1">
      <alignment horizontal="center"/>
    </xf>
    <xf numFmtId="0" fontId="1" fillId="0" borderId="10" xfId="0" applyFont="1" applyBorder="1" applyAlignment="1" applyProtection="1">
      <alignment horizontal="center" wrapText="1"/>
    </xf>
    <xf numFmtId="0" fontId="1" fillId="0" borderId="8" xfId="0" applyFont="1" applyBorder="1" applyAlignment="1" applyProtection="1">
      <alignment horizontal="center" wrapText="1"/>
    </xf>
    <xf numFmtId="0" fontId="0" fillId="8" borderId="17" xfId="0" applyFill="1" applyBorder="1" applyAlignment="1" applyProtection="1">
      <alignment horizontal="center" vertical="center" wrapText="1"/>
    </xf>
    <xf numFmtId="0" fontId="0" fillId="8" borderId="15" xfId="0" applyFill="1" applyBorder="1" applyAlignment="1" applyProtection="1">
      <alignment horizontal="center" vertical="center" wrapText="1"/>
    </xf>
    <xf numFmtId="0" fontId="5" fillId="0" borderId="0" xfId="0" applyFont="1" applyAlignment="1">
      <alignment horizontal="left" wrapText="1"/>
    </xf>
    <xf numFmtId="0" fontId="0" fillId="0" borderId="0" xfId="0" applyAlignment="1">
      <alignment horizontal="left" wrapText="1"/>
    </xf>
    <xf numFmtId="0" fontId="5" fillId="2" borderId="8" xfId="0" applyFont="1" applyFill="1" applyBorder="1" applyAlignment="1">
      <alignment horizontal="left" wrapText="1"/>
    </xf>
    <xf numFmtId="0" fontId="5" fillId="2" borderId="11" xfId="0" applyFont="1" applyFill="1" applyBorder="1" applyAlignment="1">
      <alignment horizontal="left" wrapText="1"/>
    </xf>
    <xf numFmtId="0" fontId="5" fillId="2" borderId="9" xfId="0" applyFont="1" applyFill="1" applyBorder="1" applyAlignment="1">
      <alignment horizontal="left" wrapText="1"/>
    </xf>
    <xf numFmtId="0" fontId="5" fillId="2" borderId="2" xfId="0" applyFont="1" applyFill="1" applyBorder="1" applyAlignment="1">
      <alignment horizontal="left" wrapText="1"/>
    </xf>
    <xf numFmtId="0" fontId="5" fillId="2" borderId="7" xfId="0" applyFont="1" applyFill="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3.xml" Id="R37715f805e9d42b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tec.govt.nz/teo/working-with-teos/ptes/financial-viabilit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5"/>
  <sheetViews>
    <sheetView showGridLines="0" zoomScale="80" zoomScaleNormal="80" workbookViewId="0">
      <selection activeCell="B17" sqref="B17"/>
    </sheetView>
  </sheetViews>
  <sheetFormatPr defaultRowHeight="15" x14ac:dyDescent="0.25"/>
  <cols>
    <col min="1" max="1" width="5.7109375" customWidth="1"/>
    <col min="2" max="2" width="43.42578125" customWidth="1"/>
    <col min="3" max="3" width="12.140625" customWidth="1"/>
    <col min="4" max="4" width="14.140625" customWidth="1"/>
    <col min="5" max="5" width="14.42578125" customWidth="1"/>
    <col min="6" max="6" width="14" customWidth="1"/>
    <col min="7" max="7" width="13.7109375" customWidth="1"/>
    <col min="8" max="10" width="15.28515625" customWidth="1"/>
    <col min="11" max="11" width="21.140625" customWidth="1"/>
    <col min="12" max="12" width="15.28515625" customWidth="1"/>
    <col min="15" max="15" width="10.85546875" customWidth="1"/>
    <col min="22" max="22" width="11.42578125" customWidth="1"/>
    <col min="27" max="27" width="27.140625" customWidth="1"/>
    <col min="34" max="34" width="27.140625" customWidth="1"/>
    <col min="41" max="41" width="27.28515625" customWidth="1"/>
  </cols>
  <sheetData>
    <row r="1" spans="1:12" ht="26.25" x14ac:dyDescent="0.4">
      <c r="A1" s="18" t="s">
        <v>80</v>
      </c>
    </row>
    <row r="2" spans="1:12" ht="26.25" x14ac:dyDescent="0.4">
      <c r="A2" s="18"/>
    </row>
    <row r="3" spans="1:12" ht="26.25" x14ac:dyDescent="0.4">
      <c r="A3" s="18" t="s">
        <v>17</v>
      </c>
    </row>
    <row r="4" spans="1:12" s="19" customFormat="1" ht="15.75" x14ac:dyDescent="0.25">
      <c r="B4" s="20"/>
    </row>
    <row r="5" spans="1:12" s="19" customFormat="1" ht="15.75" x14ac:dyDescent="0.25">
      <c r="B5" s="20" t="s">
        <v>0</v>
      </c>
    </row>
    <row r="6" spans="1:12" s="19" customFormat="1" ht="15.75" x14ac:dyDescent="0.25">
      <c r="A6" s="21">
        <v>1</v>
      </c>
      <c r="B6" s="19" t="s">
        <v>86</v>
      </c>
    </row>
    <row r="7" spans="1:12" s="19" customFormat="1" ht="15.75" x14ac:dyDescent="0.25">
      <c r="A7" s="21">
        <v>2</v>
      </c>
      <c r="B7" s="19" t="s">
        <v>87</v>
      </c>
      <c r="J7" s="23"/>
      <c r="K7" s="23"/>
      <c r="L7" s="23"/>
    </row>
    <row r="8" spans="1:12" s="19" customFormat="1" ht="15.75" x14ac:dyDescent="0.25">
      <c r="A8" s="21"/>
      <c r="B8" s="43" t="s">
        <v>49</v>
      </c>
      <c r="D8" s="22"/>
      <c r="J8" s="23"/>
      <c r="K8" s="23"/>
      <c r="L8" s="23"/>
    </row>
    <row r="9" spans="1:12" s="19" customFormat="1" ht="15.75" x14ac:dyDescent="0.25">
      <c r="A9" s="21">
        <v>3</v>
      </c>
      <c r="B9" s="19" t="s">
        <v>50</v>
      </c>
      <c r="D9" s="22"/>
      <c r="J9" s="23"/>
      <c r="K9" s="23"/>
      <c r="L9" s="23"/>
    </row>
    <row r="10" spans="1:12" s="19" customFormat="1" ht="15.75" x14ac:dyDescent="0.25">
      <c r="A10" s="21"/>
    </row>
    <row r="11" spans="1:12" s="19" customFormat="1" ht="15.75" x14ac:dyDescent="0.25">
      <c r="A11" s="21"/>
      <c r="B11" s="20" t="s">
        <v>89</v>
      </c>
    </row>
    <row r="12" spans="1:12" s="19" customFormat="1" ht="15.75" x14ac:dyDescent="0.25">
      <c r="A12" s="21">
        <v>4</v>
      </c>
      <c r="B12" s="19" t="s">
        <v>90</v>
      </c>
    </row>
    <row r="13" spans="1:12" s="19" customFormat="1" ht="15.75" x14ac:dyDescent="0.25">
      <c r="A13" s="21">
        <v>5</v>
      </c>
      <c r="B13" s="19" t="s">
        <v>85</v>
      </c>
      <c r="D13" s="24"/>
    </row>
    <row r="14" spans="1:12" s="19" customFormat="1" ht="15.75" x14ac:dyDescent="0.25">
      <c r="A14" s="21">
        <v>6</v>
      </c>
      <c r="B14" s="19" t="s">
        <v>88</v>
      </c>
      <c r="D14" s="24"/>
    </row>
    <row r="15" spans="1:12" s="19" customFormat="1" ht="15.75" x14ac:dyDescent="0.25">
      <c r="A15" s="21">
        <v>7</v>
      </c>
      <c r="B15" s="19" t="s">
        <v>51</v>
      </c>
    </row>
    <row r="16" spans="1:12" s="19" customFormat="1" ht="15.75" x14ac:dyDescent="0.25">
      <c r="A16" s="21">
        <v>8</v>
      </c>
      <c r="B16" s="19" t="s">
        <v>83</v>
      </c>
    </row>
    <row r="17" spans="1:12" s="19" customFormat="1" ht="15.75" x14ac:dyDescent="0.25">
      <c r="A17" s="21">
        <v>9</v>
      </c>
      <c r="B17" s="19" t="s">
        <v>82</v>
      </c>
    </row>
    <row r="18" spans="1:12" s="19" customFormat="1" ht="15.75" x14ac:dyDescent="0.25"/>
    <row r="19" spans="1:12" s="19" customFormat="1" ht="15.75" x14ac:dyDescent="0.25">
      <c r="A19" s="21"/>
      <c r="B19" s="20" t="s">
        <v>1</v>
      </c>
    </row>
    <row r="20" spans="1:12" s="19" customFormat="1" ht="30.75" customHeight="1" x14ac:dyDescent="0.25">
      <c r="A20" s="25">
        <v>10</v>
      </c>
      <c r="B20" s="109" t="s">
        <v>84</v>
      </c>
      <c r="C20" s="110"/>
      <c r="D20" s="110"/>
      <c r="E20" s="110"/>
      <c r="F20" s="110"/>
      <c r="G20" s="110"/>
      <c r="H20" s="110"/>
      <c r="I20" s="110"/>
      <c r="J20" s="110"/>
      <c r="K20" s="110"/>
      <c r="L20" s="26"/>
    </row>
    <row r="21" spans="1:12" s="19" customFormat="1" ht="15.75" x14ac:dyDescent="0.25">
      <c r="A21" s="21">
        <v>11</v>
      </c>
      <c r="B21" s="19" t="s">
        <v>78</v>
      </c>
    </row>
    <row r="22" spans="1:12" s="19" customFormat="1" ht="30" customHeight="1" x14ac:dyDescent="0.25">
      <c r="A22" s="25">
        <v>12</v>
      </c>
      <c r="B22" s="109" t="s">
        <v>52</v>
      </c>
      <c r="C22" s="110"/>
      <c r="D22" s="110"/>
      <c r="E22" s="110"/>
      <c r="F22" s="110"/>
      <c r="G22" s="110"/>
      <c r="H22" s="110"/>
      <c r="I22" s="110"/>
      <c r="J22" s="110"/>
      <c r="K22" s="110"/>
      <c r="L22" s="26"/>
    </row>
    <row r="23" spans="1:12" s="19" customFormat="1" ht="15.75" x14ac:dyDescent="0.25">
      <c r="A23" s="25">
        <v>13</v>
      </c>
      <c r="B23" s="19" t="s">
        <v>53</v>
      </c>
    </row>
    <row r="24" spans="1:12" ht="15.75" x14ac:dyDescent="0.25">
      <c r="A24" s="21"/>
    </row>
    <row r="94" spans="2:2" x14ac:dyDescent="0.25">
      <c r="B94" t="s">
        <v>54</v>
      </c>
    </row>
    <row r="95" spans="2:2" x14ac:dyDescent="0.25">
      <c r="B95" t="s">
        <v>21</v>
      </c>
    </row>
  </sheetData>
  <sheetProtection algorithmName="SHA-512" hashValue="lYA2CJUOcOI+9eEOJTD4ADRG+FZhRJL1JjZUMI/7smjDiuCO62JgG/uGm16IMObAccrqWkhbJvaRiJT7t2X/aw==" saltValue="aPw3npKAp8DdZBgsxLvWmg==" spinCount="100000" sheet="1" objects="1" scenarios="1"/>
  <mergeCells count="2">
    <mergeCell ref="B20:K20"/>
    <mergeCell ref="B22:K22"/>
  </mergeCells>
  <hyperlinks>
    <hyperlink ref="B8" r:id="rId1"/>
  </hyperlinks>
  <pageMargins left="0.7" right="0.7" top="0.75" bottom="0.75" header="0.3" footer="0.3"/>
  <pageSetup paperSize="8"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showGridLines="0" tabSelected="1" zoomScale="80" zoomScaleNormal="80" workbookViewId="0">
      <pane xSplit="1" ySplit="7" topLeftCell="B8" activePane="bottomRight" state="frozen"/>
      <selection pane="topRight" activeCell="B1" sqref="B1"/>
      <selection pane="bottomLeft" activeCell="A7" sqref="A7"/>
      <selection pane="bottomRight"/>
    </sheetView>
  </sheetViews>
  <sheetFormatPr defaultRowHeight="15" x14ac:dyDescent="0.25"/>
  <cols>
    <col min="1" max="1" width="44.7109375" customWidth="1"/>
    <col min="2" max="3" width="21.5703125" customWidth="1"/>
    <col min="4" max="6" width="14.7109375" customWidth="1"/>
    <col min="7" max="7" width="104.5703125" customWidth="1"/>
    <col min="8" max="8" width="59.85546875" customWidth="1"/>
    <col min="12" max="12" width="27.28515625" customWidth="1"/>
    <col min="29" max="29" width="27" customWidth="1"/>
    <col min="33" max="33" width="13.28515625" customWidth="1"/>
    <col min="36" max="36" width="26.140625" customWidth="1"/>
    <col min="40" max="40" width="13.42578125" customWidth="1"/>
    <col min="41" max="41" width="15.28515625" customWidth="1"/>
    <col min="43" max="43" width="27.42578125" customWidth="1"/>
    <col min="47" max="47" width="13.140625" customWidth="1"/>
    <col min="49" max="49" width="29.140625" customWidth="1"/>
    <col min="50" max="50" width="54.7109375" customWidth="1"/>
  </cols>
  <sheetData>
    <row r="1" spans="1:7" ht="26.25" x14ac:dyDescent="0.4">
      <c r="A1" s="18" t="s">
        <v>80</v>
      </c>
    </row>
    <row r="2" spans="1:7" ht="26.25" x14ac:dyDescent="0.4">
      <c r="A2" s="18"/>
    </row>
    <row r="3" spans="1:7" x14ac:dyDescent="0.25">
      <c r="A3" s="1" t="s">
        <v>112</v>
      </c>
    </row>
    <row r="4" spans="1:7" x14ac:dyDescent="0.25">
      <c r="A4" s="3"/>
    </row>
    <row r="5" spans="1:7" ht="26.25" x14ac:dyDescent="0.4">
      <c r="A5" s="4" t="s">
        <v>26</v>
      </c>
    </row>
    <row r="6" spans="1:7" s="39" customFormat="1" ht="30" customHeight="1" x14ac:dyDescent="0.3">
      <c r="A6" s="37"/>
      <c r="B6" s="113" t="s">
        <v>46</v>
      </c>
      <c r="C6" s="112"/>
      <c r="D6" s="114" t="s">
        <v>79</v>
      </c>
      <c r="E6" s="111" t="s">
        <v>24</v>
      </c>
      <c r="F6" s="112"/>
      <c r="G6" s="38"/>
    </row>
    <row r="7" spans="1:7" s="39" customFormat="1" ht="30" customHeight="1" x14ac:dyDescent="0.3">
      <c r="A7" s="40" t="s">
        <v>25</v>
      </c>
      <c r="B7" s="45" t="s">
        <v>22</v>
      </c>
      <c r="C7" s="41" t="s">
        <v>16</v>
      </c>
      <c r="D7" s="115"/>
      <c r="E7" s="41" t="s">
        <v>23</v>
      </c>
      <c r="F7" s="41" t="s">
        <v>16</v>
      </c>
      <c r="G7" s="42" t="s">
        <v>19</v>
      </c>
    </row>
    <row r="8" spans="1:7" ht="18.75" x14ac:dyDescent="0.3">
      <c r="A8" s="35" t="s">
        <v>27</v>
      </c>
      <c r="B8" s="76"/>
      <c r="C8" s="77"/>
      <c r="D8" s="54"/>
      <c r="E8" s="91"/>
      <c r="F8" s="92"/>
      <c r="G8" s="28"/>
    </row>
    <row r="9" spans="1:7" ht="30" x14ac:dyDescent="0.25">
      <c r="A9" s="32" t="s">
        <v>28</v>
      </c>
      <c r="B9" s="55"/>
      <c r="C9" s="56"/>
      <c r="D9" s="57"/>
      <c r="E9" s="93"/>
      <c r="F9" s="94"/>
      <c r="G9" s="29" t="s">
        <v>55</v>
      </c>
    </row>
    <row r="10" spans="1:7" ht="22.5" customHeight="1" x14ac:dyDescent="0.25">
      <c r="A10" s="32" t="s">
        <v>29</v>
      </c>
      <c r="B10" s="58"/>
      <c r="C10" s="59"/>
      <c r="D10" s="60"/>
      <c r="E10" s="93"/>
      <c r="F10" s="94"/>
      <c r="G10" s="29" t="s">
        <v>56</v>
      </c>
    </row>
    <row r="11" spans="1:7" ht="30" x14ac:dyDescent="0.25">
      <c r="A11" s="32" t="s">
        <v>30</v>
      </c>
      <c r="B11" s="61"/>
      <c r="C11" s="62"/>
      <c r="D11" s="60"/>
      <c r="E11" s="93"/>
      <c r="F11" s="94"/>
      <c r="G11" s="29" t="s">
        <v>57</v>
      </c>
    </row>
    <row r="12" spans="1:7" ht="22.5" customHeight="1" x14ac:dyDescent="0.25">
      <c r="A12" s="32" t="s">
        <v>31</v>
      </c>
      <c r="B12" s="61"/>
      <c r="C12" s="62"/>
      <c r="D12" s="60"/>
      <c r="E12" s="93"/>
      <c r="F12" s="94"/>
      <c r="G12" s="29" t="s">
        <v>58</v>
      </c>
    </row>
    <row r="13" spans="1:7" ht="30" x14ac:dyDescent="0.25">
      <c r="A13" s="32" t="s">
        <v>20</v>
      </c>
      <c r="B13" s="63"/>
      <c r="C13" s="64"/>
      <c r="D13" s="60"/>
      <c r="E13" s="93"/>
      <c r="F13" s="94"/>
      <c r="G13" s="29" t="s">
        <v>59</v>
      </c>
    </row>
    <row r="14" spans="1:7" ht="30" customHeight="1" x14ac:dyDescent="0.25">
      <c r="A14" s="33" t="s">
        <v>32</v>
      </c>
      <c r="B14" s="46" t="str">
        <f>IFERROR(+(B9-B10)/B11,"-")</f>
        <v>-</v>
      </c>
      <c r="C14" s="7" t="str">
        <f>IFERROR(+(C9-C10)/C11,"-")</f>
        <v>-</v>
      </c>
      <c r="D14" s="71">
        <v>0.02</v>
      </c>
      <c r="E14" s="95" t="str">
        <f>IF(B14="-","-",IF(B14&gt;0.0199999,"PASS","FAIL"))</f>
        <v>-</v>
      </c>
      <c r="F14" s="96" t="str">
        <f>IF(C14="-","-",IF(C14&gt;0.0199999,"PASS","FAIL"))</f>
        <v>-</v>
      </c>
      <c r="G14" s="29" t="s">
        <v>60</v>
      </c>
    </row>
    <row r="15" spans="1:7" ht="30" customHeight="1" x14ac:dyDescent="0.25">
      <c r="A15" s="33" t="s">
        <v>33</v>
      </c>
      <c r="B15" s="46" t="str">
        <f>IFERROR(+(B9-B10)/(B12-B10-B13),"-")</f>
        <v>-</v>
      </c>
      <c r="C15" s="7" t="str">
        <f>IFERROR(+(C9-C10)/(C12-C10-C13),"-")</f>
        <v>-</v>
      </c>
      <c r="D15" s="71" t="s">
        <v>2</v>
      </c>
      <c r="E15" s="97" t="s">
        <v>3</v>
      </c>
      <c r="F15" s="98" t="s">
        <v>3</v>
      </c>
      <c r="G15" s="29" t="s">
        <v>61</v>
      </c>
    </row>
    <row r="16" spans="1:7" ht="30" customHeight="1" x14ac:dyDescent="0.25">
      <c r="A16" s="34" t="s">
        <v>47</v>
      </c>
      <c r="B16" s="47">
        <f t="shared" ref="B16:C16" si="0">+B9-B10</f>
        <v>0</v>
      </c>
      <c r="C16" s="8">
        <f t="shared" si="0"/>
        <v>0</v>
      </c>
      <c r="D16" s="72">
        <v>50000</v>
      </c>
      <c r="E16" s="99" t="str">
        <f>IF(ISNUMBER(B9),IF(B16&gt;50000,"PASS","FAIL"),"-")</f>
        <v>-</v>
      </c>
      <c r="F16" s="100" t="str">
        <f>IF(ISNUMBER(C9),IF(C16&gt;50000,"PASS","FAIL"),"-")</f>
        <v>-</v>
      </c>
      <c r="G16" s="29" t="s">
        <v>92</v>
      </c>
    </row>
    <row r="17" spans="1:7" x14ac:dyDescent="0.25">
      <c r="A17" s="28"/>
      <c r="B17" s="53"/>
      <c r="C17" s="53"/>
      <c r="D17" s="88"/>
      <c r="E17" s="92"/>
      <c r="F17" s="92"/>
      <c r="G17" s="29"/>
    </row>
    <row r="18" spans="1:7" ht="18.75" x14ac:dyDescent="0.3">
      <c r="A18" s="35" t="s">
        <v>34</v>
      </c>
      <c r="B18" s="53"/>
      <c r="C18" s="53"/>
      <c r="D18" s="89"/>
      <c r="E18" s="92"/>
      <c r="F18" s="92"/>
      <c r="G18" s="29"/>
    </row>
    <row r="19" spans="1:7" ht="30" x14ac:dyDescent="0.25">
      <c r="A19" s="32" t="s">
        <v>4</v>
      </c>
      <c r="B19" s="55"/>
      <c r="C19" s="78"/>
      <c r="D19" s="89"/>
      <c r="E19" s="92"/>
      <c r="F19" s="92"/>
      <c r="G19" s="29" t="s">
        <v>62</v>
      </c>
    </row>
    <row r="20" spans="1:7" ht="30" customHeight="1" x14ac:dyDescent="0.25">
      <c r="A20" s="32" t="s">
        <v>35</v>
      </c>
      <c r="B20" s="58"/>
      <c r="C20" s="79"/>
      <c r="D20" s="89"/>
      <c r="E20" s="92"/>
      <c r="F20" s="92"/>
      <c r="G20" s="29" t="s">
        <v>63</v>
      </c>
    </row>
    <row r="21" spans="1:7" ht="60" customHeight="1" x14ac:dyDescent="0.25">
      <c r="A21" s="32" t="s">
        <v>5</v>
      </c>
      <c r="B21" s="58"/>
      <c r="C21" s="79"/>
      <c r="D21" s="89"/>
      <c r="E21" s="92"/>
      <c r="F21" s="92"/>
      <c r="G21" s="29" t="s">
        <v>64</v>
      </c>
    </row>
    <row r="22" spans="1:7" ht="45" x14ac:dyDescent="0.25">
      <c r="A22" s="32" t="s">
        <v>12</v>
      </c>
      <c r="B22" s="63"/>
      <c r="C22" s="80"/>
      <c r="D22" s="89"/>
      <c r="E22" s="92"/>
      <c r="F22" s="92"/>
      <c r="G22" s="29" t="s">
        <v>93</v>
      </c>
    </row>
    <row r="23" spans="1:7" ht="30" customHeight="1" x14ac:dyDescent="0.25">
      <c r="A23" s="33" t="s">
        <v>39</v>
      </c>
      <c r="B23" s="46" t="str">
        <f>IFERROR(+(B19+B20+B21)/B22,"-")</f>
        <v>-</v>
      </c>
      <c r="C23" s="6" t="str">
        <f>IFERROR(+(C19+C20+C21)/C22,"-")</f>
        <v>-</v>
      </c>
      <c r="D23" s="71">
        <v>0.05</v>
      </c>
      <c r="E23" s="101" t="str">
        <f>IF(ISNUMBER(B19),IF(B23&gt;0.049999,"PASS","FAIL"),"-")</f>
        <v>-</v>
      </c>
      <c r="F23" s="102" t="str">
        <f>IF(ISNUMBER(C19),IF(C23&gt;0.049999,"PASS","FAIL"),"-")</f>
        <v>-</v>
      </c>
      <c r="G23" s="29" t="s">
        <v>66</v>
      </c>
    </row>
    <row r="24" spans="1:7" x14ac:dyDescent="0.25">
      <c r="A24" s="29"/>
      <c r="B24" s="53"/>
      <c r="C24" s="53"/>
      <c r="D24" s="89"/>
      <c r="E24" s="92"/>
      <c r="F24" s="92"/>
      <c r="G24" s="29"/>
    </row>
    <row r="25" spans="1:7" ht="18.75" x14ac:dyDescent="0.3">
      <c r="A25" s="35" t="s">
        <v>100</v>
      </c>
      <c r="B25" s="53"/>
      <c r="C25" s="53"/>
      <c r="D25" s="89"/>
      <c r="E25" s="92"/>
      <c r="F25" s="92"/>
      <c r="G25" s="29"/>
    </row>
    <row r="26" spans="1:7" ht="22.5" customHeight="1" x14ac:dyDescent="0.25">
      <c r="A26" s="32" t="s">
        <v>36</v>
      </c>
      <c r="B26" s="65"/>
      <c r="C26" s="81"/>
      <c r="D26" s="89"/>
      <c r="E26" s="92"/>
      <c r="F26" s="92"/>
      <c r="G26" s="29" t="s">
        <v>67</v>
      </c>
    </row>
    <row r="27" spans="1:7" ht="22.5" customHeight="1" x14ac:dyDescent="0.25">
      <c r="A27" s="32" t="s">
        <v>37</v>
      </c>
      <c r="B27" s="66"/>
      <c r="C27" s="82"/>
      <c r="D27" s="89"/>
      <c r="E27" s="92"/>
      <c r="F27" s="92"/>
      <c r="G27" s="29" t="s">
        <v>67</v>
      </c>
    </row>
    <row r="28" spans="1:7" ht="22.5" customHeight="1" x14ac:dyDescent="0.25">
      <c r="A28" s="32" t="s">
        <v>101</v>
      </c>
      <c r="B28" s="67">
        <f>+B26-B27</f>
        <v>0</v>
      </c>
      <c r="C28" s="83">
        <f>+C26-C27</f>
        <v>0</v>
      </c>
      <c r="D28" s="89"/>
      <c r="E28" s="92"/>
      <c r="F28" s="92"/>
      <c r="G28" s="29" t="s">
        <v>107</v>
      </c>
    </row>
    <row r="29" spans="1:7" x14ac:dyDescent="0.25">
      <c r="A29" s="32" t="s">
        <v>102</v>
      </c>
      <c r="B29" s="67">
        <f>+B41-B42</f>
        <v>0</v>
      </c>
      <c r="C29" s="83">
        <f>+C41-C42</f>
        <v>0</v>
      </c>
      <c r="D29" s="89"/>
      <c r="E29" s="92"/>
      <c r="F29" s="92"/>
      <c r="G29" s="30" t="s">
        <v>68</v>
      </c>
    </row>
    <row r="30" spans="1:7" ht="30" customHeight="1" x14ac:dyDescent="0.25">
      <c r="A30" s="33" t="s">
        <v>38</v>
      </c>
      <c r="B30" s="46" t="str">
        <f>IFERROR(+B26/B27,"-")</f>
        <v>-</v>
      </c>
      <c r="C30" s="6" t="str">
        <f>IFERROR(+C26/C27,"-")</f>
        <v>-</v>
      </c>
      <c r="D30" s="71">
        <v>0.75</v>
      </c>
      <c r="E30" s="101" t="str">
        <f>IF(ISNUMBER(B26),IF(B30&gt;0.749999,"PASS","FAIL"),"-")</f>
        <v>-</v>
      </c>
      <c r="F30" s="102" t="str">
        <f>IF(ISNUMBER(C26),IF(C30&gt;0.749999,"PASS","FAIL"),"-")</f>
        <v>-</v>
      </c>
      <c r="G30" s="29" t="s">
        <v>69</v>
      </c>
    </row>
    <row r="31" spans="1:7" ht="45" customHeight="1" x14ac:dyDescent="0.25">
      <c r="A31" s="34" t="s">
        <v>94</v>
      </c>
      <c r="B31" s="74" t="str">
        <f>IF(B28&gt;-0.00001,"NO","YES")</f>
        <v>NO</v>
      </c>
      <c r="C31" s="84" t="str">
        <f>IF(C28&gt;-0.00001,"NO","YES")</f>
        <v>NO</v>
      </c>
      <c r="D31" s="73" t="s">
        <v>7</v>
      </c>
      <c r="E31" s="101" t="str">
        <f>IF(ISNUMBER(B26),IF(B28&lt;0,IF(B43&gt;-B28,"PASS","FAIL"),"PASS"),"-")</f>
        <v>-</v>
      </c>
      <c r="F31" s="102" t="str">
        <f>IF(ISNUMBER(C26),IF(C28&lt;0,IF(C43&gt;-C28,"PASS","FAIL"),"PASS"),"-")</f>
        <v>-</v>
      </c>
      <c r="G31" s="31" t="s">
        <v>70</v>
      </c>
    </row>
    <row r="32" spans="1:7" s="16" customFormat="1" x14ac:dyDescent="0.25">
      <c r="A32" s="29"/>
      <c r="B32" s="17"/>
      <c r="C32" s="17"/>
      <c r="D32" s="89"/>
      <c r="E32" s="94"/>
      <c r="F32" s="103"/>
      <c r="G32" s="36"/>
    </row>
    <row r="33" spans="1:8" ht="18.75" x14ac:dyDescent="0.3">
      <c r="A33" s="35" t="s">
        <v>8</v>
      </c>
      <c r="B33" s="53"/>
      <c r="C33" s="53"/>
      <c r="D33" s="89"/>
      <c r="E33" s="92"/>
      <c r="F33" s="92"/>
      <c r="G33" s="29"/>
    </row>
    <row r="34" spans="1:8" ht="22.5" customHeight="1" x14ac:dyDescent="0.25">
      <c r="A34" s="32" t="s">
        <v>40</v>
      </c>
      <c r="B34" s="68"/>
      <c r="C34" s="85"/>
      <c r="D34" s="89"/>
      <c r="E34" s="92"/>
      <c r="F34" s="92"/>
      <c r="G34" s="29" t="s">
        <v>71</v>
      </c>
    </row>
    <row r="35" spans="1:8" ht="22.5" customHeight="1" x14ac:dyDescent="0.25">
      <c r="A35" s="32" t="s">
        <v>30</v>
      </c>
      <c r="B35" s="69">
        <f>+B11</f>
        <v>0</v>
      </c>
      <c r="C35" s="83">
        <f>+C11</f>
        <v>0</v>
      </c>
      <c r="D35" s="89"/>
      <c r="E35" s="92"/>
      <c r="F35" s="92"/>
      <c r="G35" s="29" t="s">
        <v>106</v>
      </c>
    </row>
    <row r="36" spans="1:8" ht="22.5" customHeight="1" x14ac:dyDescent="0.25">
      <c r="A36" s="32" t="s">
        <v>41</v>
      </c>
      <c r="B36" s="70">
        <f>+B16</f>
        <v>0</v>
      </c>
      <c r="C36" s="86">
        <f>+C16</f>
        <v>0</v>
      </c>
      <c r="D36" s="89"/>
      <c r="E36" s="92"/>
      <c r="F36" s="92"/>
      <c r="G36" s="29" t="s">
        <v>105</v>
      </c>
    </row>
    <row r="37" spans="1:8" ht="60" customHeight="1" x14ac:dyDescent="0.25">
      <c r="A37" s="33" t="s">
        <v>42</v>
      </c>
      <c r="B37" s="46" t="str">
        <f>IFERROR(+B34/B35,"-")</f>
        <v>-</v>
      </c>
      <c r="C37" s="6" t="str">
        <f>IFERROR(+C34/C35,"-")</f>
        <v>-</v>
      </c>
      <c r="D37" s="71" t="s">
        <v>9</v>
      </c>
      <c r="E37" s="101" t="str">
        <f>IF(ISNUMBER(B34),IF(B37&gt;-0.08,"PASS","FAIL"),"-")</f>
        <v>-</v>
      </c>
      <c r="F37" s="102" t="str">
        <f>IF(ISNUMBER(C34),IF(C37&gt;-0.08,"PASS","FAIL"),"-")</f>
        <v>-</v>
      </c>
      <c r="G37" s="29"/>
    </row>
    <row r="38" spans="1:8" ht="60" customHeight="1" x14ac:dyDescent="0.25">
      <c r="A38" s="34" t="s">
        <v>43</v>
      </c>
      <c r="B38" s="48" t="str">
        <f>IFERROR(+B34/B9,"-")</f>
        <v>-</v>
      </c>
      <c r="C38" s="87" t="str">
        <f>IFERROR(+C34/C9,"-")</f>
        <v>-</v>
      </c>
      <c r="D38" s="73" t="s">
        <v>10</v>
      </c>
      <c r="E38" s="101" t="str">
        <f>IF(ISNUMBER(B34), IF(B38&gt;-0.3,"PASS","FAIL"),"-")</f>
        <v>-</v>
      </c>
      <c r="F38" s="102" t="str">
        <f>IF(ISNUMBER(C34), IF(C38&gt;-0.3,"PASS","FAIL"),"-")</f>
        <v>-</v>
      </c>
      <c r="G38" s="29"/>
    </row>
    <row r="39" spans="1:8" x14ac:dyDescent="0.25">
      <c r="A39" s="28"/>
      <c r="B39" s="53"/>
      <c r="C39" s="53"/>
      <c r="D39" s="89"/>
      <c r="E39" s="92"/>
      <c r="F39" s="92"/>
      <c r="G39" s="29"/>
    </row>
    <row r="40" spans="1:8" ht="18.75" x14ac:dyDescent="0.3">
      <c r="A40" s="35" t="s">
        <v>103</v>
      </c>
      <c r="B40" s="53"/>
      <c r="C40" s="53"/>
      <c r="D40" s="89"/>
      <c r="E40" s="92"/>
      <c r="F40" s="92"/>
      <c r="G40" s="29"/>
    </row>
    <row r="41" spans="1:8" ht="30" customHeight="1" x14ac:dyDescent="0.25">
      <c r="A41" s="32" t="s">
        <v>11</v>
      </c>
      <c r="B41" s="68"/>
      <c r="C41" s="85"/>
      <c r="D41" s="89"/>
      <c r="E41" s="92"/>
      <c r="F41" s="92"/>
      <c r="G41" s="29" t="s">
        <v>95</v>
      </c>
    </row>
    <row r="42" spans="1:8" ht="22.5" customHeight="1" x14ac:dyDescent="0.25">
      <c r="A42" s="32" t="s">
        <v>12</v>
      </c>
      <c r="B42" s="67">
        <f>+B22</f>
        <v>0</v>
      </c>
      <c r="C42" s="86">
        <f>+C22</f>
        <v>0</v>
      </c>
      <c r="D42" s="89"/>
      <c r="E42" s="92"/>
      <c r="F42" s="92"/>
      <c r="G42" s="29" t="s">
        <v>96</v>
      </c>
    </row>
    <row r="43" spans="1:8" ht="22.5" customHeight="1" x14ac:dyDescent="0.25">
      <c r="A43" s="32" t="s">
        <v>97</v>
      </c>
      <c r="B43" s="67">
        <f>+B41-B42</f>
        <v>0</v>
      </c>
      <c r="C43" s="86">
        <f>+C41-C42</f>
        <v>0</v>
      </c>
      <c r="D43" s="89"/>
      <c r="E43" s="92"/>
      <c r="F43" s="92"/>
      <c r="G43" s="29" t="s">
        <v>91</v>
      </c>
    </row>
    <row r="44" spans="1:8" ht="30" customHeight="1" x14ac:dyDescent="0.25">
      <c r="A44" s="33" t="s">
        <v>98</v>
      </c>
      <c r="B44" s="46" t="str">
        <f>IFERROR(+B41/B42,"-")</f>
        <v>-</v>
      </c>
      <c r="C44" s="6" t="str">
        <f>IFERROR(+C41/C42,"-")</f>
        <v>-</v>
      </c>
      <c r="D44" s="71">
        <v>1</v>
      </c>
      <c r="E44" s="101" t="str">
        <f>IF(ISNUMBER(B41),IF(B44&gt;0.99991,"PASS","FAIL"),"-")</f>
        <v>-</v>
      </c>
      <c r="F44" s="102" t="str">
        <f>IF(ISNUMBER(C41),IF(C44&gt;0.99991,"PASS","FAIL"),"-")</f>
        <v>-</v>
      </c>
      <c r="G44" s="29" t="s">
        <v>74</v>
      </c>
    </row>
    <row r="45" spans="1:8" x14ac:dyDescent="0.25">
      <c r="A45" s="28"/>
      <c r="B45" s="53"/>
      <c r="C45" s="53"/>
      <c r="D45" s="89"/>
      <c r="E45" s="92"/>
      <c r="F45" s="92"/>
      <c r="G45" s="29"/>
    </row>
    <row r="46" spans="1:8" ht="18.75" x14ac:dyDescent="0.3">
      <c r="A46" s="35" t="s">
        <v>13</v>
      </c>
      <c r="B46" s="53"/>
      <c r="C46" s="53"/>
      <c r="D46" s="89"/>
      <c r="E46" s="92"/>
      <c r="F46" s="92"/>
      <c r="G46" s="29"/>
    </row>
    <row r="47" spans="1:8" ht="60" x14ac:dyDescent="0.25">
      <c r="A47" s="32" t="s">
        <v>44</v>
      </c>
      <c r="B47" s="68"/>
      <c r="C47" s="85"/>
      <c r="D47" s="89"/>
      <c r="E47" s="92"/>
      <c r="F47" s="92"/>
      <c r="G47" s="29" t="s">
        <v>75</v>
      </c>
    </row>
    <row r="48" spans="1:8" ht="22.5" customHeight="1" x14ac:dyDescent="0.25">
      <c r="A48" s="32" t="s">
        <v>41</v>
      </c>
      <c r="B48" s="67">
        <f>+B16</f>
        <v>0</v>
      </c>
      <c r="C48" s="86">
        <f>+C16</f>
        <v>0</v>
      </c>
      <c r="D48" s="89"/>
      <c r="E48" s="92"/>
      <c r="F48" s="92"/>
      <c r="G48" s="29" t="s">
        <v>104</v>
      </c>
      <c r="H48" s="44"/>
    </row>
    <row r="49" spans="1:11" ht="30" customHeight="1" x14ac:dyDescent="0.25">
      <c r="A49" s="33" t="s">
        <v>111</v>
      </c>
      <c r="B49" s="46" t="str">
        <f>IFERROR(+B47/(B47+B48),"-")</f>
        <v>-</v>
      </c>
      <c r="C49" s="6" t="str">
        <f>IFERROR(+C47/(C47+C48),"-")</f>
        <v>-</v>
      </c>
      <c r="D49" s="71" t="s">
        <v>14</v>
      </c>
      <c r="E49" s="101" t="str">
        <f>IF(ISNUMBER(B47),IF(B49&lt;0.5,"PASS","FAIL"),"-")</f>
        <v>-</v>
      </c>
      <c r="F49" s="102" t="str">
        <f>IF(ISNUMBER(C47),IF(C49&lt;0.5,"PASS","FAIL"),"-")</f>
        <v>-</v>
      </c>
      <c r="G49" s="29"/>
    </row>
    <row r="50" spans="1:11" x14ac:dyDescent="0.25">
      <c r="A50" s="28"/>
      <c r="B50" s="53"/>
      <c r="C50" s="53"/>
      <c r="D50" s="54"/>
      <c r="E50" s="91"/>
      <c r="F50" s="104"/>
      <c r="G50" s="28"/>
    </row>
    <row r="51" spans="1:11" ht="30" customHeight="1" x14ac:dyDescent="0.3">
      <c r="A51" s="75" t="s">
        <v>45</v>
      </c>
      <c r="B51" s="27"/>
      <c r="C51" s="27"/>
      <c r="D51" s="27"/>
      <c r="E51" s="105" t="str">
        <f>IF(J53=14,IF(J51&gt;0,"FAIL","PASS"),"Not fully populated")</f>
        <v>Not fully populated</v>
      </c>
      <c r="F51" s="106" t="str">
        <f>IF(K53=14,IF(K51&gt;0,"FAIL","PASS"),"Not fully populated")</f>
        <v>Not fully populated</v>
      </c>
      <c r="G51" s="31" t="s">
        <v>76</v>
      </c>
      <c r="J51" s="9">
        <f>COUNTIF(E14:E16,"FAIL")+COUNTIF(E23,"FAIL")+COUNTIF(E30,"FAIL")+COUNTIF(E31,"FAIL")+COUNTIF(E37,"FAIL")+COUNTIF(E38,"FAIL")+COUNTIF(E44,"FAIL")+COUNTIF(E49,"FAIL")</f>
        <v>0</v>
      </c>
      <c r="K51" s="9">
        <f>COUNTIF(F14:F16,"FAIL")+COUNTIF(F23,"FAIL")+COUNTIF(F30,"FAIL")+COUNTIF(F31,"FAIL")+COUNTIF(F37,"FAIL")+COUNTIF(F38,"FAIL")+COUNTIF(F44,"FAIL")+COUNTIF(F49,"FAIL")</f>
        <v>0</v>
      </c>
    </row>
    <row r="52" spans="1:11" ht="15" customHeight="1" x14ac:dyDescent="0.3">
      <c r="A52" s="50"/>
      <c r="B52" s="11"/>
      <c r="C52" s="11"/>
      <c r="D52" s="11"/>
      <c r="E52" s="11"/>
      <c r="F52" s="5"/>
      <c r="H52" s="12"/>
    </row>
    <row r="53" spans="1:11" x14ac:dyDescent="0.25">
      <c r="A53" s="51" t="s">
        <v>18</v>
      </c>
      <c r="B53" s="49" t="str">
        <f>IF(J53=14,"Yes","No")</f>
        <v>No</v>
      </c>
      <c r="C53" s="13" t="str">
        <f>IF(K53=14,"Yes","No")</f>
        <v>No</v>
      </c>
      <c r="D53" s="14" t="s">
        <v>15</v>
      </c>
      <c r="E53" s="15"/>
      <c r="F53" s="15"/>
      <c r="H53" s="2"/>
      <c r="J53" s="13">
        <f>COUNT(B9,B10,B11,B12,B13,B19,B20,B21,B22,B26,B27,B34,B41,B47)</f>
        <v>0</v>
      </c>
      <c r="K53" s="13">
        <f>COUNT(C9,C10,C11,C12,C13,C19,C20,C21,C22,C26,C27,C34,C41,C47)</f>
        <v>0</v>
      </c>
    </row>
    <row r="54" spans="1:11" x14ac:dyDescent="0.25">
      <c r="A54" s="28"/>
    </row>
  </sheetData>
  <sheetProtection algorithmName="SHA-512" hashValue="keYnE/XqZ+eluV4hQ3eIEEPU9zbsg1d66ZM8/DA5OLQKMfNxEUr6qUUyl+CETHsQOQ0DrNCR6YNdSdyKopf5iA==" saltValue="Vq81ccFbl4iV0SW4agZ5Mg==" spinCount="100000" sheet="1" objects="1" scenarios="1"/>
  <mergeCells count="3">
    <mergeCell ref="E6:F6"/>
    <mergeCell ref="B6:C6"/>
    <mergeCell ref="D6:D7"/>
  </mergeCells>
  <pageMargins left="0.70866141732283472" right="0.70866141732283472" top="0.74803149606299213" bottom="0.74803149606299213" header="0.31496062992125984" footer="0.31496062992125984"/>
  <pageSetup paperSize="8" scale="80" fitToHeight="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zoomScale="80" zoomScaleNormal="80" workbookViewId="0">
      <pane xSplit="1" ySplit="7" topLeftCell="B8" activePane="bottomRight" state="frozen"/>
      <selection pane="topRight" activeCell="B1" sqref="B1"/>
      <selection pane="bottomLeft" activeCell="A9" sqref="A9"/>
      <selection pane="bottomRight" activeCell="A3" sqref="A3"/>
    </sheetView>
  </sheetViews>
  <sheetFormatPr defaultColWidth="10.7109375" defaultRowHeight="15" x14ac:dyDescent="0.25"/>
  <cols>
    <col min="1" max="1" width="44.7109375" customWidth="1"/>
    <col min="2" max="3" width="21.5703125" customWidth="1"/>
    <col min="4" max="6" width="14.7109375" customWidth="1"/>
    <col min="7" max="7" width="100.7109375" customWidth="1"/>
    <col min="28" max="28" width="32" customWidth="1"/>
    <col min="35" max="35" width="32" customWidth="1"/>
    <col min="40" max="40" width="13.5703125" customWidth="1"/>
    <col min="42" max="42" width="32.140625" customWidth="1"/>
  </cols>
  <sheetData>
    <row r="1" spans="1:7" ht="26.25" x14ac:dyDescent="0.4">
      <c r="A1" s="18" t="s">
        <v>81</v>
      </c>
    </row>
    <row r="2" spans="1:7" ht="26.25" customHeight="1" x14ac:dyDescent="0.25">
      <c r="A2" s="3"/>
    </row>
    <row r="3" spans="1:7" x14ac:dyDescent="0.25">
      <c r="A3" t="s">
        <v>77</v>
      </c>
    </row>
    <row r="4" spans="1:7" x14ac:dyDescent="0.25">
      <c r="A4" s="3"/>
    </row>
    <row r="5" spans="1:7" ht="26.25" x14ac:dyDescent="0.4">
      <c r="A5" s="4" t="s">
        <v>26</v>
      </c>
    </row>
    <row r="6" spans="1:7" s="39" customFormat="1" ht="30" customHeight="1" x14ac:dyDescent="0.3">
      <c r="A6" s="37"/>
      <c r="B6" s="113" t="s">
        <v>46</v>
      </c>
      <c r="C6" s="112"/>
      <c r="D6" s="114" t="s">
        <v>79</v>
      </c>
      <c r="E6" s="111" t="s">
        <v>24</v>
      </c>
      <c r="F6" s="112"/>
      <c r="G6" s="38"/>
    </row>
    <row r="7" spans="1:7" s="39" customFormat="1" ht="30" customHeight="1" x14ac:dyDescent="0.3">
      <c r="A7" s="40" t="s">
        <v>25</v>
      </c>
      <c r="B7" s="52" t="s">
        <v>22</v>
      </c>
      <c r="C7" s="41" t="s">
        <v>16</v>
      </c>
      <c r="D7" s="115"/>
      <c r="E7" s="41" t="s">
        <v>23</v>
      </c>
      <c r="F7" s="41" t="s">
        <v>16</v>
      </c>
      <c r="G7" s="42" t="s">
        <v>19</v>
      </c>
    </row>
    <row r="8" spans="1:7" ht="18.75" x14ac:dyDescent="0.3">
      <c r="A8" s="35" t="s">
        <v>27</v>
      </c>
      <c r="B8" s="76"/>
      <c r="C8" s="77"/>
      <c r="D8" s="88"/>
      <c r="E8" s="92"/>
      <c r="F8" s="92"/>
      <c r="G8" s="28"/>
    </row>
    <row r="9" spans="1:7" ht="30" x14ac:dyDescent="0.25">
      <c r="A9" s="32" t="s">
        <v>28</v>
      </c>
      <c r="B9" s="55">
        <v>2000000</v>
      </c>
      <c r="C9" s="56"/>
      <c r="D9" s="90"/>
      <c r="E9" s="94"/>
      <c r="F9" s="94"/>
      <c r="G9" s="29" t="s">
        <v>55</v>
      </c>
    </row>
    <row r="10" spans="1:7" ht="22.5" customHeight="1" x14ac:dyDescent="0.25">
      <c r="A10" s="32" t="s">
        <v>29</v>
      </c>
      <c r="B10" s="58">
        <v>600000</v>
      </c>
      <c r="C10" s="59"/>
      <c r="D10" s="90"/>
      <c r="E10" s="94"/>
      <c r="F10" s="94"/>
      <c r="G10" s="29" t="s">
        <v>56</v>
      </c>
    </row>
    <row r="11" spans="1:7" ht="30" x14ac:dyDescent="0.25">
      <c r="A11" s="32" t="s">
        <v>30</v>
      </c>
      <c r="B11" s="61">
        <v>24200000</v>
      </c>
      <c r="C11" s="62"/>
      <c r="D11" s="90"/>
      <c r="E11" s="94"/>
      <c r="F11" s="94"/>
      <c r="G11" s="29" t="s">
        <v>57</v>
      </c>
    </row>
    <row r="12" spans="1:7" ht="22.5" customHeight="1" x14ac:dyDescent="0.25">
      <c r="A12" s="32" t="s">
        <v>31</v>
      </c>
      <c r="B12" s="61">
        <v>9700000</v>
      </c>
      <c r="C12" s="62"/>
      <c r="D12" s="90"/>
      <c r="E12" s="94"/>
      <c r="F12" s="94"/>
      <c r="G12" s="29" t="s">
        <v>58</v>
      </c>
    </row>
    <row r="13" spans="1:7" ht="30" x14ac:dyDescent="0.25">
      <c r="A13" s="32" t="s">
        <v>20</v>
      </c>
      <c r="B13" s="63">
        <v>100000</v>
      </c>
      <c r="C13" s="64"/>
      <c r="D13" s="90"/>
      <c r="E13" s="94"/>
      <c r="F13" s="94"/>
      <c r="G13" s="29" t="s">
        <v>59</v>
      </c>
    </row>
    <row r="14" spans="1:7" ht="30" customHeight="1" x14ac:dyDescent="0.25">
      <c r="A14" s="33" t="s">
        <v>32</v>
      </c>
      <c r="B14" s="46">
        <f>IFERROR(+(B9-B10)/B11,"-")</f>
        <v>5.7851239669421489E-2</v>
      </c>
      <c r="C14" s="7" t="str">
        <f>IFERROR(+(C9-C10)/C11,"-")</f>
        <v>-</v>
      </c>
      <c r="D14" s="71">
        <v>0.02</v>
      </c>
      <c r="E14" s="107" t="str">
        <f>IF(B14="-","-",IF(B14&gt;0.0199999,"PASS","FAIL"))</f>
        <v>PASS</v>
      </c>
      <c r="F14" s="96" t="str">
        <f>IF(C14="-","-",IF(C14&gt;0.0199999,"PASS","FAIL"))</f>
        <v>-</v>
      </c>
      <c r="G14" s="29" t="s">
        <v>60</v>
      </c>
    </row>
    <row r="15" spans="1:7" ht="30" customHeight="1" x14ac:dyDescent="0.25">
      <c r="A15" s="33" t="s">
        <v>33</v>
      </c>
      <c r="B15" s="46">
        <f>IFERROR(+(B9-B10)/(B12-B10-B13),"-")</f>
        <v>0.15555555555555556</v>
      </c>
      <c r="C15" s="7" t="str">
        <f>IFERROR(+(C9-C10)/(C12-C10-C13),"-")</f>
        <v>-</v>
      </c>
      <c r="D15" s="71" t="s">
        <v>2</v>
      </c>
      <c r="E15" s="101" t="s">
        <v>3</v>
      </c>
      <c r="F15" s="98" t="s">
        <v>3</v>
      </c>
      <c r="G15" s="29" t="s">
        <v>61</v>
      </c>
    </row>
    <row r="16" spans="1:7" ht="30" customHeight="1" x14ac:dyDescent="0.25">
      <c r="A16" s="34" t="s">
        <v>47</v>
      </c>
      <c r="B16" s="47">
        <f t="shared" ref="B16:C16" si="0">+B9-B10</f>
        <v>1400000</v>
      </c>
      <c r="C16" s="8">
        <f t="shared" si="0"/>
        <v>0</v>
      </c>
      <c r="D16" s="72">
        <v>50000</v>
      </c>
      <c r="E16" s="108" t="str">
        <f>IF(ISNUMBER(B9),IF(B16&gt;50000,"PASS","FAIL"),"-")</f>
        <v>PASS</v>
      </c>
      <c r="F16" s="100" t="str">
        <f>IF(ISNUMBER(C9),IF(C16&gt;50000,"PASS","FAIL"),"-")</f>
        <v>-</v>
      </c>
      <c r="G16" s="29" t="s">
        <v>99</v>
      </c>
    </row>
    <row r="17" spans="1:7" x14ac:dyDescent="0.25">
      <c r="A17" s="28"/>
      <c r="B17" s="53"/>
      <c r="C17" s="53"/>
      <c r="D17" s="89"/>
      <c r="E17" s="92"/>
      <c r="F17" s="92"/>
      <c r="G17" s="29"/>
    </row>
    <row r="18" spans="1:7" ht="18.75" x14ac:dyDescent="0.3">
      <c r="A18" s="35" t="s">
        <v>34</v>
      </c>
      <c r="B18" s="53"/>
      <c r="C18" s="53"/>
      <c r="D18" s="89"/>
      <c r="E18" s="92"/>
      <c r="F18" s="92"/>
      <c r="G18" s="29"/>
    </row>
    <row r="19" spans="1:7" ht="30" x14ac:dyDescent="0.25">
      <c r="A19" s="32" t="s">
        <v>4</v>
      </c>
      <c r="B19" s="55">
        <v>3800000</v>
      </c>
      <c r="C19" s="78"/>
      <c r="D19" s="89"/>
      <c r="E19" s="92"/>
      <c r="F19" s="92"/>
      <c r="G19" s="29" t="s">
        <v>62</v>
      </c>
    </row>
    <row r="20" spans="1:7" ht="30" customHeight="1" x14ac:dyDescent="0.25">
      <c r="A20" s="32" t="s">
        <v>35</v>
      </c>
      <c r="B20" s="58">
        <v>100000</v>
      </c>
      <c r="C20" s="79"/>
      <c r="D20" s="89"/>
      <c r="E20" s="92"/>
      <c r="F20" s="92"/>
      <c r="G20" s="29" t="s">
        <v>63</v>
      </c>
    </row>
    <row r="21" spans="1:7" ht="60" customHeight="1" x14ac:dyDescent="0.25">
      <c r="A21" s="32" t="s">
        <v>5</v>
      </c>
      <c r="B21" s="58">
        <v>50000</v>
      </c>
      <c r="C21" s="79"/>
      <c r="D21" s="89"/>
      <c r="E21" s="92"/>
      <c r="F21" s="92"/>
      <c r="G21" s="29" t="s">
        <v>64</v>
      </c>
    </row>
    <row r="22" spans="1:7" ht="45" x14ac:dyDescent="0.25">
      <c r="A22" s="32" t="s">
        <v>12</v>
      </c>
      <c r="B22" s="63">
        <v>20700000</v>
      </c>
      <c r="C22" s="80"/>
      <c r="D22" s="89"/>
      <c r="E22" s="92"/>
      <c r="F22" s="92"/>
      <c r="G22" s="29" t="s">
        <v>65</v>
      </c>
    </row>
    <row r="23" spans="1:7" ht="30" customHeight="1" x14ac:dyDescent="0.25">
      <c r="A23" s="33" t="s">
        <v>39</v>
      </c>
      <c r="B23" s="46">
        <f>IFERROR(+(B19+B20+B21)/B22,"-")</f>
        <v>0.19082125603864733</v>
      </c>
      <c r="C23" s="6" t="str">
        <f>IFERROR(+(C19+C20+C21)/C22,"-")</f>
        <v>-</v>
      </c>
      <c r="D23" s="71">
        <v>0.05</v>
      </c>
      <c r="E23" s="101" t="str">
        <f>IF(ISNUMBER(B19),IF(B23&gt;0.049999,"PASS","FAIL"),"-")</f>
        <v>PASS</v>
      </c>
      <c r="F23" s="102" t="str">
        <f>IF(ISNUMBER(C19),IF(C23&gt;0.049999,"PASS","FAIL"),"-")</f>
        <v>-</v>
      </c>
      <c r="G23" s="29" t="s">
        <v>66</v>
      </c>
    </row>
    <row r="24" spans="1:7" x14ac:dyDescent="0.25">
      <c r="A24" s="29"/>
      <c r="B24" s="53"/>
      <c r="C24" s="53"/>
      <c r="D24" s="89"/>
      <c r="E24" s="92"/>
      <c r="F24" s="92"/>
      <c r="G24" s="29"/>
    </row>
    <row r="25" spans="1:7" ht="18.75" x14ac:dyDescent="0.3">
      <c r="A25" s="35" t="s">
        <v>100</v>
      </c>
      <c r="B25" s="53"/>
      <c r="C25" s="53"/>
      <c r="D25" s="89"/>
      <c r="E25" s="92"/>
      <c r="F25" s="92"/>
      <c r="G25" s="29"/>
    </row>
    <row r="26" spans="1:7" ht="22.5" customHeight="1" x14ac:dyDescent="0.25">
      <c r="A26" s="32" t="s">
        <v>36</v>
      </c>
      <c r="B26" s="65">
        <v>7900000</v>
      </c>
      <c r="C26" s="81"/>
      <c r="D26" s="89"/>
      <c r="E26" s="92"/>
      <c r="F26" s="92"/>
      <c r="G26" s="29" t="s">
        <v>67</v>
      </c>
    </row>
    <row r="27" spans="1:7" ht="22.5" customHeight="1" x14ac:dyDescent="0.25">
      <c r="A27" s="32" t="s">
        <v>37</v>
      </c>
      <c r="B27" s="66">
        <v>7700000</v>
      </c>
      <c r="C27" s="82"/>
      <c r="D27" s="89"/>
      <c r="E27" s="92"/>
      <c r="F27" s="92"/>
      <c r="G27" s="29" t="s">
        <v>67</v>
      </c>
    </row>
    <row r="28" spans="1:7" ht="22.5" customHeight="1" x14ac:dyDescent="0.25">
      <c r="A28" s="32" t="s">
        <v>110</v>
      </c>
      <c r="B28" s="67">
        <f>+B26-B27</f>
        <v>200000</v>
      </c>
      <c r="C28" s="83">
        <f>+C26-C27</f>
        <v>0</v>
      </c>
      <c r="D28" s="89"/>
      <c r="E28" s="92"/>
      <c r="F28" s="92"/>
      <c r="G28" s="29" t="s">
        <v>107</v>
      </c>
    </row>
    <row r="29" spans="1:7" x14ac:dyDescent="0.25">
      <c r="A29" s="32" t="s">
        <v>109</v>
      </c>
      <c r="B29" s="67">
        <f>+B41-B42</f>
        <v>3500000</v>
      </c>
      <c r="C29" s="83">
        <f>+C41-C42</f>
        <v>0</v>
      </c>
      <c r="D29" s="89"/>
      <c r="E29" s="92"/>
      <c r="F29" s="92"/>
      <c r="G29" s="30" t="s">
        <v>68</v>
      </c>
    </row>
    <row r="30" spans="1:7" ht="30" customHeight="1" x14ac:dyDescent="0.25">
      <c r="A30" s="33" t="s">
        <v>108</v>
      </c>
      <c r="B30" s="46">
        <f>IFERROR(+B26/B27,"-")</f>
        <v>1.025974025974026</v>
      </c>
      <c r="C30" s="6" t="str">
        <f>IFERROR(+C26/C27,"-")</f>
        <v>-</v>
      </c>
      <c r="D30" s="71">
        <v>0.75</v>
      </c>
      <c r="E30" s="101" t="str">
        <f>IF(ISNUMBER(B26),IF(B30&gt;0.749999,"PASS","FAIL"),"-")</f>
        <v>PASS</v>
      </c>
      <c r="F30" s="102" t="str">
        <f>IF(ISNUMBER(C26),IF(C30&gt;0.749999,"PASS","FAIL"),"-")</f>
        <v>-</v>
      </c>
      <c r="G30" s="29" t="s">
        <v>69</v>
      </c>
    </row>
    <row r="31" spans="1:7" ht="45" customHeight="1" x14ac:dyDescent="0.25">
      <c r="A31" s="34" t="s">
        <v>48</v>
      </c>
      <c r="B31" s="74" t="s">
        <v>6</v>
      </c>
      <c r="C31" s="84" t="str">
        <f>IF(C28&gt;-0.00001,"NO","YES")</f>
        <v>NO</v>
      </c>
      <c r="D31" s="73" t="s">
        <v>7</v>
      </c>
      <c r="E31" s="101" t="str">
        <f>IF(ISNUMBER(B26),IF(B28&lt;0,IF(B43&gt;-B28,"PASS","FAIL"),"PASS"),"-")</f>
        <v>PASS</v>
      </c>
      <c r="F31" s="102" t="str">
        <f>IF(ISNUMBER(C26),IF(C28&lt;0,IF(C43&gt;-C28,"PASS","FAIL"),"PASS"),"-")</f>
        <v>-</v>
      </c>
      <c r="G31" s="31" t="s">
        <v>70</v>
      </c>
    </row>
    <row r="32" spans="1:7" s="16" customFormat="1" x14ac:dyDescent="0.25">
      <c r="A32" s="29"/>
      <c r="B32" s="17"/>
      <c r="C32" s="17"/>
      <c r="D32" s="89"/>
      <c r="E32" s="94"/>
      <c r="F32" s="92"/>
      <c r="G32" s="36"/>
    </row>
    <row r="33" spans="1:8" ht="18.75" x14ac:dyDescent="0.3">
      <c r="A33" s="35" t="s">
        <v>8</v>
      </c>
      <c r="B33" s="53"/>
      <c r="C33" s="53"/>
      <c r="D33" s="89"/>
      <c r="E33" s="92"/>
      <c r="F33" s="92"/>
      <c r="G33" s="29"/>
    </row>
    <row r="34" spans="1:8" ht="22.5" customHeight="1" x14ac:dyDescent="0.25">
      <c r="A34" s="32" t="s">
        <v>40</v>
      </c>
      <c r="B34" s="68">
        <v>2500000</v>
      </c>
      <c r="C34" s="85"/>
      <c r="D34" s="89"/>
      <c r="E34" s="92"/>
      <c r="F34" s="92"/>
      <c r="G34" s="29" t="s">
        <v>71</v>
      </c>
    </row>
    <row r="35" spans="1:8" ht="22.5" customHeight="1" x14ac:dyDescent="0.25">
      <c r="A35" s="32" t="s">
        <v>30</v>
      </c>
      <c r="B35" s="69">
        <f>+B11</f>
        <v>24200000</v>
      </c>
      <c r="C35" s="83">
        <f>+C11</f>
        <v>0</v>
      </c>
      <c r="D35" s="89"/>
      <c r="E35" s="92"/>
      <c r="F35" s="92"/>
      <c r="G35" s="29" t="s">
        <v>106</v>
      </c>
    </row>
    <row r="36" spans="1:8" ht="22.5" customHeight="1" x14ac:dyDescent="0.25">
      <c r="A36" s="32" t="s">
        <v>41</v>
      </c>
      <c r="B36" s="70">
        <f>+B16</f>
        <v>1400000</v>
      </c>
      <c r="C36" s="86">
        <f>+C16</f>
        <v>0</v>
      </c>
      <c r="D36" s="89"/>
      <c r="E36" s="92"/>
      <c r="F36" s="92"/>
      <c r="G36" s="29" t="s">
        <v>105</v>
      </c>
    </row>
    <row r="37" spans="1:8" ht="60" customHeight="1" x14ac:dyDescent="0.25">
      <c r="A37" s="33" t="s">
        <v>42</v>
      </c>
      <c r="B37" s="46">
        <f>IFERROR(+B34/B35,"-")</f>
        <v>0.10330578512396695</v>
      </c>
      <c r="C37" s="6" t="str">
        <f>IFERROR(+C34/C35,"-")</f>
        <v>-</v>
      </c>
      <c r="D37" s="71" t="s">
        <v>9</v>
      </c>
      <c r="E37" s="101" t="str">
        <f>IF(ISNUMBER(B34),IF(B37&gt;-0.08,"PASS","FAIL"),"-")</f>
        <v>PASS</v>
      </c>
      <c r="F37" s="102" t="str">
        <f>IF(ISNUMBER(C34),IF(C37&gt;-0.08,"PASS","FAIL"),"-")</f>
        <v>-</v>
      </c>
      <c r="G37" s="29"/>
    </row>
    <row r="38" spans="1:8" ht="60" customHeight="1" x14ac:dyDescent="0.25">
      <c r="A38" s="34" t="s">
        <v>43</v>
      </c>
      <c r="B38" s="48">
        <f>IFERROR(+B34/B9,"-")</f>
        <v>1.25</v>
      </c>
      <c r="C38" s="87" t="str">
        <f>IFERROR(+C34/C9,"-")</f>
        <v>-</v>
      </c>
      <c r="D38" s="73" t="s">
        <v>10</v>
      </c>
      <c r="E38" s="101" t="str">
        <f>IF(ISNUMBER(B34), IF(B38&gt;-0.3,"PASS","FAIL"),"-")</f>
        <v>PASS</v>
      </c>
      <c r="F38" s="102" t="str">
        <f>IF(ISNUMBER(C34), IF(C38&gt;-0.3,"PASS","FAIL"),"-")</f>
        <v>-</v>
      </c>
      <c r="G38" s="29"/>
    </row>
    <row r="39" spans="1:8" x14ac:dyDescent="0.25">
      <c r="A39" s="28"/>
      <c r="B39" s="53"/>
      <c r="C39" s="53"/>
      <c r="D39" s="89"/>
      <c r="E39" s="92"/>
      <c r="F39" s="92"/>
      <c r="G39" s="29"/>
    </row>
    <row r="40" spans="1:8" ht="18.75" x14ac:dyDescent="0.3">
      <c r="A40" s="35" t="s">
        <v>103</v>
      </c>
      <c r="B40" s="53"/>
      <c r="C40" s="53"/>
      <c r="D40" s="89"/>
      <c r="E40" s="92"/>
      <c r="F40" s="92"/>
      <c r="G40" s="29"/>
    </row>
    <row r="41" spans="1:8" ht="30" customHeight="1" x14ac:dyDescent="0.25">
      <c r="A41" s="32" t="s">
        <v>11</v>
      </c>
      <c r="B41" s="68">
        <v>24200000</v>
      </c>
      <c r="C41" s="85"/>
      <c r="D41" s="89"/>
      <c r="E41" s="92"/>
      <c r="F41" s="92"/>
      <c r="G41" s="29" t="s">
        <v>72</v>
      </c>
    </row>
    <row r="42" spans="1:8" ht="22.5" customHeight="1" x14ac:dyDescent="0.25">
      <c r="A42" s="32" t="s">
        <v>12</v>
      </c>
      <c r="B42" s="67">
        <f>+B22</f>
        <v>20700000</v>
      </c>
      <c r="C42" s="86">
        <f>+C22</f>
        <v>0</v>
      </c>
      <c r="D42" s="89"/>
      <c r="E42" s="92"/>
      <c r="F42" s="92"/>
      <c r="G42" s="29" t="s">
        <v>73</v>
      </c>
    </row>
    <row r="43" spans="1:8" ht="22.5" customHeight="1" x14ac:dyDescent="0.25">
      <c r="A43" s="32" t="s">
        <v>97</v>
      </c>
      <c r="B43" s="67">
        <f>+B41-B42</f>
        <v>3500000</v>
      </c>
      <c r="C43" s="86">
        <f>+C41-C42</f>
        <v>0</v>
      </c>
      <c r="D43" s="89"/>
      <c r="E43" s="92"/>
      <c r="F43" s="92"/>
      <c r="G43" s="29" t="s">
        <v>91</v>
      </c>
    </row>
    <row r="44" spans="1:8" ht="30" customHeight="1" x14ac:dyDescent="0.25">
      <c r="A44" s="33" t="s">
        <v>98</v>
      </c>
      <c r="B44" s="46">
        <f>IFERROR(+B41/B42,"-")</f>
        <v>1.1690821256038648</v>
      </c>
      <c r="C44" s="6" t="str">
        <f>IFERROR(+C41/C42,"-")</f>
        <v>-</v>
      </c>
      <c r="D44" s="71">
        <v>1</v>
      </c>
      <c r="E44" s="101" t="str">
        <f>IF(ISNUMBER(B41),IF(B44&gt;0.99991,"PASS","FAIL"),"-")</f>
        <v>PASS</v>
      </c>
      <c r="F44" s="102" t="str">
        <f>IF(ISNUMBER(C41),IF(C44&gt;0.99991,"PASS","FAIL"),"-")</f>
        <v>-</v>
      </c>
      <c r="G44" s="29" t="s">
        <v>74</v>
      </c>
    </row>
    <row r="45" spans="1:8" x14ac:dyDescent="0.25">
      <c r="A45" s="28"/>
      <c r="B45" s="53"/>
      <c r="C45" s="53"/>
      <c r="D45" s="89"/>
      <c r="E45" s="92"/>
      <c r="F45" s="92"/>
      <c r="G45" s="29"/>
    </row>
    <row r="46" spans="1:8" ht="18.75" x14ac:dyDescent="0.3">
      <c r="A46" s="35" t="s">
        <v>13</v>
      </c>
      <c r="B46" s="53"/>
      <c r="C46" s="53"/>
      <c r="D46" s="89"/>
      <c r="E46" s="92"/>
      <c r="F46" s="92"/>
      <c r="G46" s="29"/>
    </row>
    <row r="47" spans="1:8" ht="60" x14ac:dyDescent="0.25">
      <c r="A47" s="32" t="s">
        <v>44</v>
      </c>
      <c r="B47" s="68">
        <v>240000</v>
      </c>
      <c r="C47" s="85"/>
      <c r="D47" s="89"/>
      <c r="E47" s="92"/>
      <c r="F47" s="92"/>
      <c r="G47" s="29" t="s">
        <v>75</v>
      </c>
    </row>
    <row r="48" spans="1:8" ht="22.5" customHeight="1" x14ac:dyDescent="0.25">
      <c r="A48" s="32" t="s">
        <v>41</v>
      </c>
      <c r="B48" s="67">
        <f>+B16</f>
        <v>1400000</v>
      </c>
      <c r="C48" s="86">
        <f>+C16</f>
        <v>0</v>
      </c>
      <c r="D48" s="89"/>
      <c r="E48" s="92"/>
      <c r="F48" s="92"/>
      <c r="G48" s="29" t="s">
        <v>104</v>
      </c>
      <c r="H48" s="44"/>
    </row>
    <row r="49" spans="1:11" ht="30" customHeight="1" x14ac:dyDescent="0.25">
      <c r="A49" s="33" t="s">
        <v>111</v>
      </c>
      <c r="B49" s="46">
        <f>IFERROR(+B47/(B47+B48),"-")</f>
        <v>0.14634146341463414</v>
      </c>
      <c r="C49" s="6" t="str">
        <f>IFERROR(+C47/(C47+C48),"-")</f>
        <v>-</v>
      </c>
      <c r="D49" s="71" t="s">
        <v>14</v>
      </c>
      <c r="E49" s="101" t="str">
        <f>IF(ISNUMBER(B47),IF(B49&lt;0.5,"PASS","FAIL"),"-")</f>
        <v>PASS</v>
      </c>
      <c r="F49" s="102" t="str">
        <f>IF(ISNUMBER(C47),IF(C49&lt;0.5,"PASS","FAIL"),"-")</f>
        <v>-</v>
      </c>
      <c r="G49" s="29"/>
    </row>
    <row r="50" spans="1:11" x14ac:dyDescent="0.25">
      <c r="A50" s="28"/>
      <c r="B50" s="53"/>
      <c r="C50" s="53"/>
      <c r="D50" s="54"/>
      <c r="E50" s="91"/>
      <c r="F50" s="104"/>
      <c r="G50" s="28"/>
    </row>
    <row r="51" spans="1:11" ht="30" customHeight="1" x14ac:dyDescent="0.3">
      <c r="A51" s="75" t="s">
        <v>45</v>
      </c>
      <c r="B51" s="27"/>
      <c r="C51" s="27"/>
      <c r="D51" s="27"/>
      <c r="E51" s="105" t="str">
        <f>IF(I53=14,IF(I51&gt;0,"FAIL","PASS"),"Not fully populated")</f>
        <v>PASS</v>
      </c>
      <c r="F51" s="106" t="str">
        <f>IF(J53=14,IF(J51&gt;0,"FAIL","PASS"),"Not fully populated")</f>
        <v>Not fully populated</v>
      </c>
      <c r="G51" s="31" t="s">
        <v>76</v>
      </c>
      <c r="I51">
        <f>COUNTIF(E14:E16,"FAIL")+COUNTIF(E23,"FAIL")+COUNTIF(E30,"FAIL")+COUNTIF(E31,"FAIL")+COUNTIF(E37,"FAIL")+COUNTIF(E38,"FAIL")+COUNTIF(E44,"FAIL")+COUNTIF(E49,"FAIL")</f>
        <v>0</v>
      </c>
      <c r="J51" s="9">
        <f>COUNTIF(F14:F16,"FAIL")+COUNTIF(F23,"FAIL")+COUNTIF(F30,"FAIL")+COUNTIF(F31,"FAIL")+COUNTIF(F37,"FAIL")+COUNTIF(F38,"FAIL")+COUNTIF(F44,"FAIL")+COUNTIF(F49,"FAIL")</f>
        <v>0</v>
      </c>
      <c r="K51" s="9"/>
    </row>
    <row r="52" spans="1:11" ht="18.75" x14ac:dyDescent="0.3">
      <c r="A52" s="10"/>
      <c r="B52" s="11"/>
      <c r="C52" s="11"/>
      <c r="D52" s="11"/>
      <c r="E52" s="5"/>
      <c r="F52" s="11"/>
      <c r="G52" s="12"/>
    </row>
    <row r="53" spans="1:11" x14ac:dyDescent="0.25">
      <c r="A53" s="16" t="s">
        <v>18</v>
      </c>
      <c r="B53" s="49" t="str">
        <f>IF(I53=14,"Yes","No")</f>
        <v>Yes</v>
      </c>
      <c r="C53" s="13" t="str">
        <f>IF(J53=14,"Yes","No")</f>
        <v>No</v>
      </c>
      <c r="D53" s="14" t="s">
        <v>15</v>
      </c>
      <c r="E53" s="15"/>
      <c r="F53" s="15"/>
      <c r="I53" s="13">
        <f>COUNT(B9,B10,B11,B12,B13,B19,B20,B21,B22,B26,B27,B34,B41,B47)</f>
        <v>14</v>
      </c>
      <c r="J53" s="13">
        <f>COUNT(C9,C10,C11,C12,C13,C19,C20,C21,C22,C26,C27,C34,C41,C47)</f>
        <v>0</v>
      </c>
    </row>
  </sheetData>
  <sheetProtection algorithmName="SHA-512" hashValue="RjoXZaB8f6KIxm62dHxAoOAK893PuSnvG0BZrHLEWB6U0Q/mEEpedJ1CeWJ8RoEqTYLh146qaPMDeqg3HqFtzQ==" saltValue="x23ukBVkZK9vY2uFBDBU7g==" spinCount="100000" sheet="1" objects="1" scenarios="1"/>
  <mergeCells count="3">
    <mergeCell ref="B6:C6"/>
    <mergeCell ref="E6:F6"/>
    <mergeCell ref="D6:D7"/>
  </mergeCells>
  <pageMargins left="0.70866141732283472" right="0.70866141732283472" top="0.74803149606299213" bottom="0.74803149606299213" header="0.31496062992125984" footer="0.31496062992125984"/>
  <pageSetup paperSize="8" scale="80" fitToHeight="3" orientation="landscape" r:id="rId1"/>
  <rowBreaks count="1" manualBreakCount="1">
    <brk id="32" max="6" man="1"/>
  </rowBreaks>
</worksheet>
</file>

<file path=customXML/_rels/item3.xml.rels>&#65279;<?xml version="1.0" encoding="utf-8"?><Relationships xmlns="http://schemas.openxmlformats.org/package/2006/relationships"><Relationship Type="http://schemas.openxmlformats.org/officeDocument/2006/relationships/customXmlProps" Target="/customXML/itemProps3.xml" Id="Rd3c4172d526e4b2384ade4b889302c76" /></Relationships>
</file>

<file path=customXML/item3.xml><?xml version="1.0" encoding="utf-8"?>
<metadata xmlns="http://www.objective.com/ecm/document/metadata/DC4691BF00A443899034738234036697" version="1.0.0">
  <systemFields>
    <field name="Objective-Id">
      <value order="0">A1534094</value>
    </field>
    <field name="Objective-Title">
      <value order="0">Calculating the TEC financial ratios</value>
    </field>
    <field name="Objective-Description">
      <value order="0"/>
    </field>
    <field name="Objective-CreationStamp">
      <value order="0">2020-02-27T00:10:37Z</value>
    </field>
    <field name="Objective-IsApproved">
      <value order="0">false</value>
    </field>
    <field name="Objective-IsPublished">
      <value order="0">true</value>
    </field>
    <field name="Objective-DatePublished">
      <value order="0">2026-04-30T03:34:09Z</value>
    </field>
    <field name="Objective-ModificationStamp">
      <value order="0">2026-06-24T02:30:48Z</value>
    </field>
    <field name="Objective-Owner">
      <value order="0">Bruce Lynch</value>
    </field>
    <field name="Objective-Path">
      <value order="0">Objective Global Folder:TEC Global Folder (fA27):Tertiary Education Organisations:Sector:TO-B- FINANCIAL MONITORING:2025:PTE - Individual PTEs</value>
    </field>
    <field name="Objective-Parent">
      <value order="0">PTE - Individual PTEs</value>
    </field>
    <field name="Objective-State">
      <value order="0">Published</value>
    </field>
    <field name="Objective-VersionId">
      <value order="0">vA4754377</value>
    </field>
    <field name="Objective-Version">
      <value order="0">6.0</value>
    </field>
    <field name="Objective-VersionNumber">
      <value order="0">7</value>
    </field>
    <field name="Objective-VersionComment">
      <value order="0"/>
    </field>
    <field name="Objective-FileNumber">
      <value order="0">TO-B-16/06-6266</value>
    </field>
    <field name="Objective-Classification">
      <value order="0"/>
    </field>
    <field name="Objective-Caveats">
      <value order="0"/>
    </field>
  </systemFields>
  <catalogues>
    <catalogue name="Document Type Catalogue" type="type" ori="id:cA6">
      <field name="Objective-Reference">
        <value order="0"/>
      </field>
      <field name="Objective-Date">
        <value order="0"/>
      </field>
      <field name="Objective-Action">
        <value order="0"/>
      </field>
      <field name="Objective-Responsible">
        <value order="0"/>
      </field>
      <field name="Objective-Financial Year">
        <value order="0"/>
      </field>
      <field name="Objective-Calendar Year">
        <value order="0"/>
      </field>
      <field name="Objective-EDUMIS Number">
        <value order="0"/>
      </field>
      <field name="Objective-Sub Sector">
        <value order="0"/>
      </field>
      <field name="Objective-Fund Name">
        <value order="0"/>
      </field>
      <field name="Objective-Connect Creator">
        <value order="0"/>
      </field>
    </catalogue>
  </catalogues>
</metadata>
</file>

<file path=customXML/itemProps3.xml><?xml version="1.0" encoding="utf-8"?>
<ds:datastoreItem xmlns:ds="http://schemas.openxmlformats.org/officeDocument/2006/customXml" ds:itemID="{5745109E-2DDF-40CB-AC2B-FF9B10C90820}">
  <ds:schemaRefs>
    <ds:schemaRef ds:uri="http://www.objective.com/ecm/document/metadata/DC4691BF00A44389903473823403669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Input</vt:lpstr>
      <vt:lpstr>Worked example</vt:lpstr>
      <vt:lpstr>Input!Print_Area</vt:lpstr>
      <vt:lpstr>Instructions!Print_Area</vt:lpstr>
      <vt:lpstr>'Worked example'!Print_Area</vt:lpstr>
    </vt:vector>
  </TitlesOfParts>
  <Company>Tertiary Education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Lynch</dc:creator>
  <cp:lastModifiedBy>Bruce Lynch</cp:lastModifiedBy>
  <cp:lastPrinted>2020-02-26T22:58:46Z</cp:lastPrinted>
  <dcterms:created xsi:type="dcterms:W3CDTF">2015-06-29T22:44:19Z</dcterms:created>
  <dcterms:modified xsi:type="dcterms:W3CDTF">2020-02-27T02:51:36Z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A1534094</vt:lpwstr>
  </property>
  <property fmtid="{D5CDD505-2E9C-101B-9397-08002B2CF9AE}" pid="4" name="Objective-Title">
    <vt:lpwstr>Calculating the TEC financial ratios</vt:lpwstr>
  </property>
  <property fmtid="{D5CDD505-2E9C-101B-9397-08002B2CF9AE}" pid="5" name="Objective-Comment">
    <vt:lpwstr/>
  </property>
  <property fmtid="{D5CDD505-2E9C-101B-9397-08002B2CF9AE}" pid="6" name="Objective-CreationStamp">
    <vt:filetime>2020-02-27T00:11:01Z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2026-04-30T03:34:09Z</vt:filetime>
  </property>
  <property fmtid="{D5CDD505-2E9C-101B-9397-08002B2CF9AE}" pid="10" name="Objective-ModificationStamp">
    <vt:filetime>2026-06-24T02:30:48Z</vt:filetime>
  </property>
  <property fmtid="{D5CDD505-2E9C-101B-9397-08002B2CF9AE}" pid="11" name="Objective-Owner">
    <vt:lpwstr>Bruce Lynch</vt:lpwstr>
  </property>
  <property fmtid="{D5CDD505-2E9C-101B-9397-08002B2CF9AE}" pid="12" name="Objective-Path">
    <vt:lpwstr>Objective Global Folder:TEC Global Folder (fA27):Tertiary Education Organisations:Sector:TO-B- FINANCIAL MONITORING:2025:PTE - Individual PTEs:</vt:lpwstr>
  </property>
  <property fmtid="{D5CDD505-2E9C-101B-9397-08002B2CF9AE}" pid="13" name="Objective-Parent">
    <vt:lpwstr>PTE - Individual PTEs</vt:lpwstr>
  </property>
  <property fmtid="{D5CDD505-2E9C-101B-9397-08002B2CF9AE}" pid="14" name="Objective-State">
    <vt:lpwstr>Published</vt:lpwstr>
  </property>
  <property fmtid="{D5CDD505-2E9C-101B-9397-08002B2CF9AE}" pid="15" name="Objective-Version">
    <vt:lpwstr>6.0</vt:lpwstr>
  </property>
  <property fmtid="{D5CDD505-2E9C-101B-9397-08002B2CF9AE}" pid="16" name="Objective-VersionNumber">
    <vt:r8>7</vt:r8>
  </property>
  <property fmtid="{D5CDD505-2E9C-101B-9397-08002B2CF9AE}" pid="17" name="Objective-VersionComment">
    <vt:lpwstr/>
  </property>
  <property fmtid="{D5CDD505-2E9C-101B-9397-08002B2CF9AE}" pid="18" name="Objective-FileNumber">
    <vt:lpwstr>TO-B-16/06-6266</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Reference [system]">
    <vt:lpwstr/>
  </property>
  <property fmtid="{D5CDD505-2E9C-101B-9397-08002B2CF9AE}" pid="22" name="Objective-Date [system]">
    <vt:lpwstr/>
  </property>
  <property fmtid="{D5CDD505-2E9C-101B-9397-08002B2CF9AE}" pid="23" name="Objective-Action [system]">
    <vt:lpwstr/>
  </property>
  <property fmtid="{D5CDD505-2E9C-101B-9397-08002B2CF9AE}" pid="24" name="Objective-Responsible [system]">
    <vt:lpwstr/>
  </property>
  <property fmtid="{D5CDD505-2E9C-101B-9397-08002B2CF9AE}" pid="25" name="Objective-Financial Year [system]">
    <vt:lpwstr/>
  </property>
  <property fmtid="{D5CDD505-2E9C-101B-9397-08002B2CF9AE}" pid="26" name="Objective-Calendar Year [system]">
    <vt:lpwstr/>
  </property>
  <property fmtid="{D5CDD505-2E9C-101B-9397-08002B2CF9AE}" pid="27" name="Objective-EDUMIS Number [system]">
    <vt:lpwstr/>
  </property>
  <property fmtid="{D5CDD505-2E9C-101B-9397-08002B2CF9AE}" pid="28" name="Objective-Sub Sector [system]">
    <vt:lpwstr/>
  </property>
  <property fmtid="{D5CDD505-2E9C-101B-9397-08002B2CF9AE}" pid="29" name="Objective-Fund Name [system]">
    <vt:lpwstr/>
  </property>
  <property fmtid="{D5CDD505-2E9C-101B-9397-08002B2CF9AE}" pid="30" name="Objective-Description">
    <vt:lpwstr/>
  </property>
  <property fmtid="{D5CDD505-2E9C-101B-9397-08002B2CF9AE}" pid="31" name="Objective-VersionId">
    <vt:lpwstr>vA4754377</vt:lpwstr>
  </property>
  <property fmtid="{D5CDD505-2E9C-101B-9397-08002B2CF9AE}" pid="32" name="Objective-Fund Name">
    <vt:lpwstr/>
  </property>
  <property fmtid="{D5CDD505-2E9C-101B-9397-08002B2CF9AE}" pid="33" name="Objective-Sub Sector">
    <vt:lpwstr/>
  </property>
  <property fmtid="{D5CDD505-2E9C-101B-9397-08002B2CF9AE}" pid="34" name="Objective-Reference">
    <vt:lpwstr/>
  </property>
  <property fmtid="{D5CDD505-2E9C-101B-9397-08002B2CF9AE}" pid="35" name="Objective-Financial Year">
    <vt:lpwstr/>
  </property>
  <property fmtid="{D5CDD505-2E9C-101B-9397-08002B2CF9AE}" pid="36" name="Objective-EDUMIS Number">
    <vt:lpwstr/>
  </property>
  <property fmtid="{D5CDD505-2E9C-101B-9397-08002B2CF9AE}" pid="37" name="Objective-Action">
    <vt:lpwstr/>
  </property>
  <property fmtid="{D5CDD505-2E9C-101B-9397-08002B2CF9AE}" pid="38" name="Objective-Calendar Year">
    <vt:lpwstr/>
  </property>
  <property fmtid="{D5CDD505-2E9C-101B-9397-08002B2CF9AE}" pid="39" name="Objective-Date">
    <vt:lpwstr/>
  </property>
  <property fmtid="{D5CDD505-2E9C-101B-9397-08002B2CF9AE}" pid="40" name="Objective-Responsible">
    <vt:lpwstr/>
  </property>
  <property fmtid="{D5CDD505-2E9C-101B-9397-08002B2CF9AE}" pid="41" name="Objective-Connect Creator">
    <vt:lpwstr/>
  </property>
</Properties>
</file>